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in.udel.edu\prov\Staff\lchieffo\Documents\forms\"/>
    </mc:Choice>
  </mc:AlternateContent>
  <bookViews>
    <workbookView xWindow="0" yWindow="0" windowWidth="25200" windowHeight="11250" tabRatio="1000" firstSheet="1" activeTab="1"/>
  </bookViews>
  <sheets>
    <sheet name="general instructions" sheetId="15" r:id="rId1"/>
    <sheet name="budget" sheetId="1" r:id="rId2"/>
    <sheet name="cash advance" sheetId="5" r:id="rId3"/>
    <sheet name="easy bal sheet - fac #1" sheetId="12" r:id="rId4"/>
    <sheet name="exch rate tool - fac #1" sheetId="6" r:id="rId5"/>
    <sheet name="easy bal sheet - fac #2" sheetId="13" r:id="rId6"/>
    <sheet name="exch rate tool - fac #2" sheetId="7" r:id="rId7"/>
    <sheet name="easy bal sheet - fac #3" sheetId="14" r:id="rId8"/>
    <sheet name="exch rate tool - fac #3" sheetId="8" r:id="rId9"/>
    <sheet name="tip log" sheetId="9" r:id="rId10"/>
    <sheet name="taxi log" sheetId="10" r:id="rId11"/>
    <sheet name="hospitality log" sheetId="11" r:id="rId12"/>
  </sheets>
  <definedNames>
    <definedName name="_xlnm.Print_Area" localSheetId="1">budget!$A$1:$U$410</definedName>
    <definedName name="_xlnm.Print_Titles" localSheetId="1">budget!$12:$12</definedName>
  </definedNames>
  <calcPr calcId="162913" concurrentCalc="0"/>
</workbook>
</file>

<file path=xl/calcChain.xml><?xml version="1.0" encoding="utf-8"?>
<calcChain xmlns="http://schemas.openxmlformats.org/spreadsheetml/2006/main">
  <c r="E293" i="1" l="1"/>
  <c r="E294" i="1"/>
  <c r="E295" i="1"/>
  <c r="E296" i="1"/>
  <c r="E297" i="1"/>
  <c r="E292" i="1"/>
  <c r="D297" i="1"/>
  <c r="L152" i="1"/>
  <c r="M152" i="1"/>
  <c r="N152" i="1"/>
  <c r="O152" i="1"/>
  <c r="P152" i="1"/>
  <c r="Q152" i="1"/>
  <c r="U152" i="1"/>
  <c r="AJ5" i="1"/>
  <c r="AJ152" i="1"/>
  <c r="AK152" i="1"/>
  <c r="AM152" i="1"/>
  <c r="AS5" i="1"/>
  <c r="AS152" i="1"/>
  <c r="AT152" i="1"/>
  <c r="AV152" i="1"/>
  <c r="BB5" i="1"/>
  <c r="BB152" i="1"/>
  <c r="BC152" i="1"/>
  <c r="BE152" i="1"/>
  <c r="BG152" i="1"/>
  <c r="BF152" i="1"/>
  <c r="AW152" i="1"/>
  <c r="AN152" i="1"/>
  <c r="L151" i="1"/>
  <c r="M151" i="1"/>
  <c r="N151" i="1"/>
  <c r="O151" i="1"/>
  <c r="P151" i="1"/>
  <c r="Q151" i="1"/>
  <c r="U151" i="1"/>
  <c r="AJ151" i="1"/>
  <c r="AK151" i="1"/>
  <c r="AM151" i="1"/>
  <c r="AS151" i="1"/>
  <c r="AT151" i="1"/>
  <c r="AV151" i="1"/>
  <c r="BB151" i="1"/>
  <c r="BC151" i="1"/>
  <c r="BE151" i="1"/>
  <c r="BG151" i="1"/>
  <c r="BF151" i="1"/>
  <c r="AW151" i="1"/>
  <c r="AN151" i="1"/>
  <c r="L150" i="1"/>
  <c r="M150" i="1"/>
  <c r="S150" i="1"/>
  <c r="T150" i="1"/>
  <c r="U150" i="1"/>
  <c r="AJ150" i="1"/>
  <c r="AK150" i="1"/>
  <c r="AM150" i="1"/>
  <c r="AS150" i="1"/>
  <c r="AT150" i="1"/>
  <c r="AV150" i="1"/>
  <c r="BB150" i="1"/>
  <c r="BC150" i="1"/>
  <c r="BE150" i="1"/>
  <c r="BG150" i="1"/>
  <c r="BF150" i="1"/>
  <c r="AW150" i="1"/>
  <c r="AN150" i="1"/>
  <c r="K149" i="1"/>
  <c r="L149" i="1"/>
  <c r="M149" i="1"/>
  <c r="Q149" i="1"/>
  <c r="U149" i="1"/>
  <c r="AJ149" i="1"/>
  <c r="AK149" i="1"/>
  <c r="AM149" i="1"/>
  <c r="AS149" i="1"/>
  <c r="AT149" i="1"/>
  <c r="AV149" i="1"/>
  <c r="BB149" i="1"/>
  <c r="BC149" i="1"/>
  <c r="BE149" i="1"/>
  <c r="BG149" i="1"/>
  <c r="BF149" i="1"/>
  <c r="AW149" i="1"/>
  <c r="AN149" i="1"/>
  <c r="I149" i="1"/>
  <c r="B148" i="1"/>
  <c r="D148" i="1"/>
  <c r="K148" i="1"/>
  <c r="L148" i="1"/>
  <c r="M148" i="1"/>
  <c r="Q148" i="1"/>
  <c r="U148" i="1"/>
  <c r="AJ148" i="1"/>
  <c r="AK148" i="1"/>
  <c r="AM148" i="1"/>
  <c r="AS148" i="1"/>
  <c r="AT148" i="1"/>
  <c r="AV148" i="1"/>
  <c r="BB148" i="1"/>
  <c r="BC148" i="1"/>
  <c r="BE148" i="1"/>
  <c r="BG148" i="1"/>
  <c r="BF148" i="1"/>
  <c r="AW148" i="1"/>
  <c r="AN148" i="1"/>
  <c r="G148" i="1"/>
  <c r="K147" i="1"/>
  <c r="L147" i="1"/>
  <c r="M147" i="1"/>
  <c r="P147" i="1"/>
  <c r="U147" i="1"/>
  <c r="AJ147" i="1"/>
  <c r="AK147" i="1"/>
  <c r="AM147" i="1"/>
  <c r="AS147" i="1"/>
  <c r="AT147" i="1"/>
  <c r="AV147" i="1"/>
  <c r="BB147" i="1"/>
  <c r="BC147" i="1"/>
  <c r="BE147" i="1"/>
  <c r="BG147" i="1"/>
  <c r="BF147" i="1"/>
  <c r="AW147" i="1"/>
  <c r="AN147" i="1"/>
  <c r="I147" i="1"/>
  <c r="B146" i="1"/>
  <c r="D146" i="1"/>
  <c r="F146" i="1"/>
  <c r="K146" i="1"/>
  <c r="L146" i="1"/>
  <c r="M146" i="1"/>
  <c r="P146" i="1"/>
  <c r="U146" i="1"/>
  <c r="AJ146" i="1"/>
  <c r="AK146" i="1"/>
  <c r="AM146" i="1"/>
  <c r="AS146" i="1"/>
  <c r="AT146" i="1"/>
  <c r="AV146" i="1"/>
  <c r="BB146" i="1"/>
  <c r="BC146" i="1"/>
  <c r="BE146" i="1"/>
  <c r="BG146" i="1"/>
  <c r="BF146" i="1"/>
  <c r="AW146" i="1"/>
  <c r="AN146" i="1"/>
  <c r="G146" i="1"/>
  <c r="K145" i="1"/>
  <c r="L145" i="1"/>
  <c r="M145" i="1"/>
  <c r="N145" i="1"/>
  <c r="O145" i="1"/>
  <c r="U145" i="1"/>
  <c r="AJ145" i="1"/>
  <c r="AK145" i="1"/>
  <c r="AM145" i="1"/>
  <c r="AS145" i="1"/>
  <c r="AT145" i="1"/>
  <c r="AV145" i="1"/>
  <c r="BB145" i="1"/>
  <c r="BC145" i="1"/>
  <c r="BE145" i="1"/>
  <c r="BG145" i="1"/>
  <c r="BF145" i="1"/>
  <c r="AW145" i="1"/>
  <c r="AN145" i="1"/>
  <c r="I145" i="1"/>
  <c r="D144" i="1"/>
  <c r="K144" i="1"/>
  <c r="L144" i="1"/>
  <c r="M144" i="1"/>
  <c r="N144" i="1"/>
  <c r="O144" i="1"/>
  <c r="U144" i="1"/>
  <c r="AJ144" i="1"/>
  <c r="AK144" i="1"/>
  <c r="AM144" i="1"/>
  <c r="AS144" i="1"/>
  <c r="AT144" i="1"/>
  <c r="AV144" i="1"/>
  <c r="BB144" i="1"/>
  <c r="BC144" i="1"/>
  <c r="BE144" i="1"/>
  <c r="BG144" i="1"/>
  <c r="BF144" i="1"/>
  <c r="AW144" i="1"/>
  <c r="AN144" i="1"/>
  <c r="G144" i="1"/>
  <c r="D143" i="1"/>
  <c r="K143" i="1"/>
  <c r="L143" i="1"/>
  <c r="M143" i="1"/>
  <c r="N143" i="1"/>
  <c r="O143" i="1"/>
  <c r="U143" i="1"/>
  <c r="AJ143" i="1"/>
  <c r="AK143" i="1"/>
  <c r="AM143" i="1"/>
  <c r="AS143" i="1"/>
  <c r="AT143" i="1"/>
  <c r="AV143" i="1"/>
  <c r="BB143" i="1"/>
  <c r="BC143" i="1"/>
  <c r="BE143" i="1"/>
  <c r="BG143" i="1"/>
  <c r="BF143" i="1"/>
  <c r="AW143" i="1"/>
  <c r="AN143" i="1"/>
  <c r="G143" i="1"/>
  <c r="B142" i="1"/>
  <c r="D142" i="1"/>
  <c r="K142" i="1"/>
  <c r="L142" i="1"/>
  <c r="M142" i="1"/>
  <c r="N142" i="1"/>
  <c r="O142" i="1"/>
  <c r="U142" i="1"/>
  <c r="AJ142" i="1"/>
  <c r="AK142" i="1"/>
  <c r="AM142" i="1"/>
  <c r="AS142" i="1"/>
  <c r="AT142" i="1"/>
  <c r="AV142" i="1"/>
  <c r="BB142" i="1"/>
  <c r="BC142" i="1"/>
  <c r="BE142" i="1"/>
  <c r="BG142" i="1"/>
  <c r="BF142" i="1"/>
  <c r="AW142" i="1"/>
  <c r="AN142" i="1"/>
  <c r="G142" i="1"/>
  <c r="D296" i="1"/>
  <c r="D295" i="1"/>
  <c r="D294" i="1"/>
  <c r="D293" i="1"/>
  <c r="D292" i="1"/>
  <c r="L140" i="1"/>
  <c r="M140" i="1"/>
  <c r="N140" i="1"/>
  <c r="O140" i="1"/>
  <c r="P140" i="1"/>
  <c r="Q140" i="1"/>
  <c r="U140" i="1"/>
  <c r="AJ140" i="1"/>
  <c r="AK140" i="1"/>
  <c r="AM140" i="1"/>
  <c r="AS140" i="1"/>
  <c r="AT140" i="1"/>
  <c r="AV140" i="1"/>
  <c r="BB140" i="1"/>
  <c r="BC140" i="1"/>
  <c r="BE140" i="1"/>
  <c r="BG140" i="1"/>
  <c r="BF140" i="1"/>
  <c r="AW140" i="1"/>
  <c r="AN140" i="1"/>
  <c r="L139" i="1"/>
  <c r="M139" i="1"/>
  <c r="N139" i="1"/>
  <c r="O139" i="1"/>
  <c r="P139" i="1"/>
  <c r="Q139" i="1"/>
  <c r="U139" i="1"/>
  <c r="AJ139" i="1"/>
  <c r="AK139" i="1"/>
  <c r="AM139" i="1"/>
  <c r="AS139" i="1"/>
  <c r="AT139" i="1"/>
  <c r="AV139" i="1"/>
  <c r="BB139" i="1"/>
  <c r="BC139" i="1"/>
  <c r="BE139" i="1"/>
  <c r="BG139" i="1"/>
  <c r="BF139" i="1"/>
  <c r="AW139" i="1"/>
  <c r="AN139" i="1"/>
  <c r="L138" i="1"/>
  <c r="M138" i="1"/>
  <c r="S138" i="1"/>
  <c r="T138" i="1"/>
  <c r="U138" i="1"/>
  <c r="AJ138" i="1"/>
  <c r="AK138" i="1"/>
  <c r="AM138" i="1"/>
  <c r="AS138" i="1"/>
  <c r="AT138" i="1"/>
  <c r="AV138" i="1"/>
  <c r="BB138" i="1"/>
  <c r="BC138" i="1"/>
  <c r="BE138" i="1"/>
  <c r="BG138" i="1"/>
  <c r="BF138" i="1"/>
  <c r="AW138" i="1"/>
  <c r="AN138" i="1"/>
  <c r="K137" i="1"/>
  <c r="L137" i="1"/>
  <c r="M137" i="1"/>
  <c r="Q137" i="1"/>
  <c r="U137" i="1"/>
  <c r="AJ137" i="1"/>
  <c r="AK137" i="1"/>
  <c r="AM137" i="1"/>
  <c r="AS137" i="1"/>
  <c r="AT137" i="1"/>
  <c r="AV137" i="1"/>
  <c r="BB137" i="1"/>
  <c r="BC137" i="1"/>
  <c r="BE137" i="1"/>
  <c r="BG137" i="1"/>
  <c r="BF137" i="1"/>
  <c r="AW137" i="1"/>
  <c r="AN137" i="1"/>
  <c r="I137" i="1"/>
  <c r="B136" i="1"/>
  <c r="D136" i="1"/>
  <c r="K136" i="1"/>
  <c r="L136" i="1"/>
  <c r="M136" i="1"/>
  <c r="Q136" i="1"/>
  <c r="U136" i="1"/>
  <c r="AJ136" i="1"/>
  <c r="AK136" i="1"/>
  <c r="AM136" i="1"/>
  <c r="AS136" i="1"/>
  <c r="AT136" i="1"/>
  <c r="AV136" i="1"/>
  <c r="BB136" i="1"/>
  <c r="BC136" i="1"/>
  <c r="BE136" i="1"/>
  <c r="BG136" i="1"/>
  <c r="BF136" i="1"/>
  <c r="AW136" i="1"/>
  <c r="AN136" i="1"/>
  <c r="G136" i="1"/>
  <c r="K135" i="1"/>
  <c r="L135" i="1"/>
  <c r="M135" i="1"/>
  <c r="P135" i="1"/>
  <c r="U135" i="1"/>
  <c r="AJ135" i="1"/>
  <c r="AK135" i="1"/>
  <c r="AM135" i="1"/>
  <c r="AS135" i="1"/>
  <c r="AT135" i="1"/>
  <c r="AV135" i="1"/>
  <c r="BB135" i="1"/>
  <c r="BC135" i="1"/>
  <c r="BE135" i="1"/>
  <c r="BG135" i="1"/>
  <c r="BF135" i="1"/>
  <c r="AW135" i="1"/>
  <c r="AN135" i="1"/>
  <c r="I135" i="1"/>
  <c r="B134" i="1"/>
  <c r="D134" i="1"/>
  <c r="F134" i="1"/>
  <c r="K134" i="1"/>
  <c r="L134" i="1"/>
  <c r="M134" i="1"/>
  <c r="P134" i="1"/>
  <c r="U134" i="1"/>
  <c r="AJ134" i="1"/>
  <c r="AK134" i="1"/>
  <c r="AM134" i="1"/>
  <c r="AS134" i="1"/>
  <c r="AT134" i="1"/>
  <c r="AV134" i="1"/>
  <c r="BB134" i="1"/>
  <c r="BC134" i="1"/>
  <c r="BE134" i="1"/>
  <c r="BG134" i="1"/>
  <c r="BF134" i="1"/>
  <c r="AW134" i="1"/>
  <c r="AN134" i="1"/>
  <c r="G134" i="1"/>
  <c r="K133" i="1"/>
  <c r="L133" i="1"/>
  <c r="M133" i="1"/>
  <c r="N133" i="1"/>
  <c r="O133" i="1"/>
  <c r="U133" i="1"/>
  <c r="AJ133" i="1"/>
  <c r="AK133" i="1"/>
  <c r="AM133" i="1"/>
  <c r="AS133" i="1"/>
  <c r="AT133" i="1"/>
  <c r="AV133" i="1"/>
  <c r="BB133" i="1"/>
  <c r="BC133" i="1"/>
  <c r="BE133" i="1"/>
  <c r="BG133" i="1"/>
  <c r="BF133" i="1"/>
  <c r="AW133" i="1"/>
  <c r="AN133" i="1"/>
  <c r="I133" i="1"/>
  <c r="D132" i="1"/>
  <c r="K132" i="1"/>
  <c r="L132" i="1"/>
  <c r="M132" i="1"/>
  <c r="N132" i="1"/>
  <c r="O132" i="1"/>
  <c r="U132" i="1"/>
  <c r="AJ132" i="1"/>
  <c r="AK132" i="1"/>
  <c r="AM132" i="1"/>
  <c r="AS132" i="1"/>
  <c r="AT132" i="1"/>
  <c r="AV132" i="1"/>
  <c r="BB132" i="1"/>
  <c r="BC132" i="1"/>
  <c r="BE132" i="1"/>
  <c r="BG132" i="1"/>
  <c r="BF132" i="1"/>
  <c r="AW132" i="1"/>
  <c r="AN132" i="1"/>
  <c r="G132" i="1"/>
  <c r="D131" i="1"/>
  <c r="K131" i="1"/>
  <c r="L131" i="1"/>
  <c r="M131" i="1"/>
  <c r="N131" i="1"/>
  <c r="O131" i="1"/>
  <c r="U131" i="1"/>
  <c r="AJ131" i="1"/>
  <c r="AK131" i="1"/>
  <c r="AM131" i="1"/>
  <c r="AS131" i="1"/>
  <c r="AT131" i="1"/>
  <c r="AV131" i="1"/>
  <c r="BB131" i="1"/>
  <c r="BC131" i="1"/>
  <c r="BE131" i="1"/>
  <c r="BG131" i="1"/>
  <c r="BF131" i="1"/>
  <c r="AW131" i="1"/>
  <c r="AN131" i="1"/>
  <c r="G131" i="1"/>
  <c r="B130" i="1"/>
  <c r="D130" i="1"/>
  <c r="K130" i="1"/>
  <c r="L130" i="1"/>
  <c r="M130" i="1"/>
  <c r="N130" i="1"/>
  <c r="O130" i="1"/>
  <c r="U130" i="1"/>
  <c r="AJ130" i="1"/>
  <c r="AK130" i="1"/>
  <c r="AM130" i="1"/>
  <c r="AS130" i="1"/>
  <c r="AT130" i="1"/>
  <c r="AV130" i="1"/>
  <c r="BB130" i="1"/>
  <c r="BC130" i="1"/>
  <c r="BE130" i="1"/>
  <c r="BG130" i="1"/>
  <c r="BF130" i="1"/>
  <c r="AW130" i="1"/>
  <c r="AN130" i="1"/>
  <c r="G130" i="1"/>
  <c r="L128" i="1"/>
  <c r="M128" i="1"/>
  <c r="N128" i="1"/>
  <c r="O128" i="1"/>
  <c r="P128" i="1"/>
  <c r="Q128" i="1"/>
  <c r="U128" i="1"/>
  <c r="AJ128" i="1"/>
  <c r="AK128" i="1"/>
  <c r="AM128" i="1"/>
  <c r="AS128" i="1"/>
  <c r="AT128" i="1"/>
  <c r="AV128" i="1"/>
  <c r="BB128" i="1"/>
  <c r="BC128" i="1"/>
  <c r="BE128" i="1"/>
  <c r="BG128" i="1"/>
  <c r="BF128" i="1"/>
  <c r="AW128" i="1"/>
  <c r="AN128" i="1"/>
  <c r="L127" i="1"/>
  <c r="M127" i="1"/>
  <c r="N127" i="1"/>
  <c r="O127" i="1"/>
  <c r="P127" i="1"/>
  <c r="Q127" i="1"/>
  <c r="U127" i="1"/>
  <c r="AJ127" i="1"/>
  <c r="AK127" i="1"/>
  <c r="AM127" i="1"/>
  <c r="AS127" i="1"/>
  <c r="AT127" i="1"/>
  <c r="AV127" i="1"/>
  <c r="BB127" i="1"/>
  <c r="BC127" i="1"/>
  <c r="BE127" i="1"/>
  <c r="BG127" i="1"/>
  <c r="BF127" i="1"/>
  <c r="AW127" i="1"/>
  <c r="AN127" i="1"/>
  <c r="L126" i="1"/>
  <c r="M126" i="1"/>
  <c r="S126" i="1"/>
  <c r="T126" i="1"/>
  <c r="U126" i="1"/>
  <c r="AJ126" i="1"/>
  <c r="AK126" i="1"/>
  <c r="AM126" i="1"/>
  <c r="AS126" i="1"/>
  <c r="AT126" i="1"/>
  <c r="AV126" i="1"/>
  <c r="BB126" i="1"/>
  <c r="BC126" i="1"/>
  <c r="BE126" i="1"/>
  <c r="BG126" i="1"/>
  <c r="BF126" i="1"/>
  <c r="AW126" i="1"/>
  <c r="AN126" i="1"/>
  <c r="K125" i="1"/>
  <c r="L125" i="1"/>
  <c r="M125" i="1"/>
  <c r="Q125" i="1"/>
  <c r="U125" i="1"/>
  <c r="AJ125" i="1"/>
  <c r="AK125" i="1"/>
  <c r="AM125" i="1"/>
  <c r="AS125" i="1"/>
  <c r="AT125" i="1"/>
  <c r="AV125" i="1"/>
  <c r="BB125" i="1"/>
  <c r="BC125" i="1"/>
  <c r="BE125" i="1"/>
  <c r="BG125" i="1"/>
  <c r="BF125" i="1"/>
  <c r="AW125" i="1"/>
  <c r="AN125" i="1"/>
  <c r="I125" i="1"/>
  <c r="B124" i="1"/>
  <c r="D124" i="1"/>
  <c r="K124" i="1"/>
  <c r="L124" i="1"/>
  <c r="M124" i="1"/>
  <c r="Q124" i="1"/>
  <c r="U124" i="1"/>
  <c r="AJ124" i="1"/>
  <c r="AK124" i="1"/>
  <c r="AM124" i="1"/>
  <c r="AS124" i="1"/>
  <c r="AT124" i="1"/>
  <c r="AV124" i="1"/>
  <c r="BB124" i="1"/>
  <c r="BC124" i="1"/>
  <c r="BE124" i="1"/>
  <c r="BG124" i="1"/>
  <c r="BF124" i="1"/>
  <c r="AW124" i="1"/>
  <c r="AN124" i="1"/>
  <c r="G124" i="1"/>
  <c r="K123" i="1"/>
  <c r="L123" i="1"/>
  <c r="M123" i="1"/>
  <c r="P123" i="1"/>
  <c r="U123" i="1"/>
  <c r="AJ123" i="1"/>
  <c r="AK123" i="1"/>
  <c r="AM123" i="1"/>
  <c r="AS123" i="1"/>
  <c r="AT123" i="1"/>
  <c r="AV123" i="1"/>
  <c r="BB123" i="1"/>
  <c r="BC123" i="1"/>
  <c r="BE123" i="1"/>
  <c r="BG123" i="1"/>
  <c r="BF123" i="1"/>
  <c r="AW123" i="1"/>
  <c r="AN123" i="1"/>
  <c r="I123" i="1"/>
  <c r="B122" i="1"/>
  <c r="D122" i="1"/>
  <c r="F122" i="1"/>
  <c r="K122" i="1"/>
  <c r="L122" i="1"/>
  <c r="M122" i="1"/>
  <c r="P122" i="1"/>
  <c r="U122" i="1"/>
  <c r="AJ122" i="1"/>
  <c r="AK122" i="1"/>
  <c r="AM122" i="1"/>
  <c r="AS122" i="1"/>
  <c r="AT122" i="1"/>
  <c r="AV122" i="1"/>
  <c r="BB122" i="1"/>
  <c r="BC122" i="1"/>
  <c r="BE122" i="1"/>
  <c r="BG122" i="1"/>
  <c r="BF122" i="1"/>
  <c r="AW122" i="1"/>
  <c r="AN122" i="1"/>
  <c r="G122" i="1"/>
  <c r="K121" i="1"/>
  <c r="L121" i="1"/>
  <c r="M121" i="1"/>
  <c r="N121" i="1"/>
  <c r="O121" i="1"/>
  <c r="U121" i="1"/>
  <c r="AJ121" i="1"/>
  <c r="AK121" i="1"/>
  <c r="AM121" i="1"/>
  <c r="AS121" i="1"/>
  <c r="AT121" i="1"/>
  <c r="AV121" i="1"/>
  <c r="BB121" i="1"/>
  <c r="BC121" i="1"/>
  <c r="BE121" i="1"/>
  <c r="BG121" i="1"/>
  <c r="BF121" i="1"/>
  <c r="AW121" i="1"/>
  <c r="AN121" i="1"/>
  <c r="I121" i="1"/>
  <c r="D120" i="1"/>
  <c r="K120" i="1"/>
  <c r="L120" i="1"/>
  <c r="M120" i="1"/>
  <c r="N120" i="1"/>
  <c r="O120" i="1"/>
  <c r="U120" i="1"/>
  <c r="AJ120" i="1"/>
  <c r="AK120" i="1"/>
  <c r="AM120" i="1"/>
  <c r="AS120" i="1"/>
  <c r="AT120" i="1"/>
  <c r="AV120" i="1"/>
  <c r="BB120" i="1"/>
  <c r="BC120" i="1"/>
  <c r="BE120" i="1"/>
  <c r="BG120" i="1"/>
  <c r="BF120" i="1"/>
  <c r="AW120" i="1"/>
  <c r="AN120" i="1"/>
  <c r="G120" i="1"/>
  <c r="D119" i="1"/>
  <c r="K119" i="1"/>
  <c r="L119" i="1"/>
  <c r="M119" i="1"/>
  <c r="N119" i="1"/>
  <c r="O119" i="1"/>
  <c r="U119" i="1"/>
  <c r="AJ119" i="1"/>
  <c r="AK119" i="1"/>
  <c r="AM119" i="1"/>
  <c r="AS119" i="1"/>
  <c r="AT119" i="1"/>
  <c r="AV119" i="1"/>
  <c r="BB119" i="1"/>
  <c r="BC119" i="1"/>
  <c r="BE119" i="1"/>
  <c r="BG119" i="1"/>
  <c r="BF119" i="1"/>
  <c r="AW119" i="1"/>
  <c r="AN119" i="1"/>
  <c r="G119" i="1"/>
  <c r="B118" i="1"/>
  <c r="D118" i="1"/>
  <c r="K118" i="1"/>
  <c r="L118" i="1"/>
  <c r="M118" i="1"/>
  <c r="N118" i="1"/>
  <c r="O118" i="1"/>
  <c r="U118" i="1"/>
  <c r="AJ118" i="1"/>
  <c r="AK118" i="1"/>
  <c r="AM118" i="1"/>
  <c r="AS118" i="1"/>
  <c r="AT118" i="1"/>
  <c r="AV118" i="1"/>
  <c r="BB118" i="1"/>
  <c r="BC118" i="1"/>
  <c r="BE118" i="1"/>
  <c r="BG118" i="1"/>
  <c r="BF118" i="1"/>
  <c r="AW118" i="1"/>
  <c r="AN118" i="1"/>
  <c r="G118" i="1"/>
  <c r="L116" i="1"/>
  <c r="M116" i="1"/>
  <c r="N116" i="1"/>
  <c r="O116" i="1"/>
  <c r="P116" i="1"/>
  <c r="Q116" i="1"/>
  <c r="U116" i="1"/>
  <c r="AJ116" i="1"/>
  <c r="AK116" i="1"/>
  <c r="AM116" i="1"/>
  <c r="AS116" i="1"/>
  <c r="AT116" i="1"/>
  <c r="AV116" i="1"/>
  <c r="BB116" i="1"/>
  <c r="BC116" i="1"/>
  <c r="BE116" i="1"/>
  <c r="BG116" i="1"/>
  <c r="BF116" i="1"/>
  <c r="AW116" i="1"/>
  <c r="AN116" i="1"/>
  <c r="L115" i="1"/>
  <c r="M115" i="1"/>
  <c r="N115" i="1"/>
  <c r="O115" i="1"/>
  <c r="P115" i="1"/>
  <c r="Q115" i="1"/>
  <c r="U115" i="1"/>
  <c r="AJ115" i="1"/>
  <c r="AK115" i="1"/>
  <c r="AM115" i="1"/>
  <c r="AS115" i="1"/>
  <c r="AT115" i="1"/>
  <c r="AV115" i="1"/>
  <c r="BB115" i="1"/>
  <c r="BC115" i="1"/>
  <c r="BE115" i="1"/>
  <c r="BG115" i="1"/>
  <c r="BF115" i="1"/>
  <c r="AW115" i="1"/>
  <c r="AN115" i="1"/>
  <c r="L114" i="1"/>
  <c r="M114" i="1"/>
  <c r="S114" i="1"/>
  <c r="T114" i="1"/>
  <c r="U114" i="1"/>
  <c r="AJ114" i="1"/>
  <c r="AK114" i="1"/>
  <c r="AM114" i="1"/>
  <c r="AS114" i="1"/>
  <c r="AT114" i="1"/>
  <c r="AV114" i="1"/>
  <c r="BB114" i="1"/>
  <c r="BC114" i="1"/>
  <c r="BE114" i="1"/>
  <c r="BG114" i="1"/>
  <c r="BF114" i="1"/>
  <c r="AW114" i="1"/>
  <c r="AN114" i="1"/>
  <c r="K113" i="1"/>
  <c r="L113" i="1"/>
  <c r="M113" i="1"/>
  <c r="Q113" i="1"/>
  <c r="U113" i="1"/>
  <c r="AJ113" i="1"/>
  <c r="AK113" i="1"/>
  <c r="AM113" i="1"/>
  <c r="AS113" i="1"/>
  <c r="AT113" i="1"/>
  <c r="AV113" i="1"/>
  <c r="BB113" i="1"/>
  <c r="BC113" i="1"/>
  <c r="BE113" i="1"/>
  <c r="BG113" i="1"/>
  <c r="BF113" i="1"/>
  <c r="AW113" i="1"/>
  <c r="AN113" i="1"/>
  <c r="I113" i="1"/>
  <c r="B112" i="1"/>
  <c r="D112" i="1"/>
  <c r="K112" i="1"/>
  <c r="L112" i="1"/>
  <c r="M112" i="1"/>
  <c r="Q112" i="1"/>
  <c r="U112" i="1"/>
  <c r="AJ112" i="1"/>
  <c r="AK112" i="1"/>
  <c r="AM112" i="1"/>
  <c r="AS112" i="1"/>
  <c r="AT112" i="1"/>
  <c r="AV112" i="1"/>
  <c r="BB112" i="1"/>
  <c r="BC112" i="1"/>
  <c r="BE112" i="1"/>
  <c r="BG112" i="1"/>
  <c r="BF112" i="1"/>
  <c r="AW112" i="1"/>
  <c r="AN112" i="1"/>
  <c r="G112" i="1"/>
  <c r="K111" i="1"/>
  <c r="L111" i="1"/>
  <c r="M111" i="1"/>
  <c r="P111" i="1"/>
  <c r="U111" i="1"/>
  <c r="AJ111" i="1"/>
  <c r="AK111" i="1"/>
  <c r="AM111" i="1"/>
  <c r="AS111" i="1"/>
  <c r="AT111" i="1"/>
  <c r="AV111" i="1"/>
  <c r="BB111" i="1"/>
  <c r="BC111" i="1"/>
  <c r="BE111" i="1"/>
  <c r="BG111" i="1"/>
  <c r="BF111" i="1"/>
  <c r="AW111" i="1"/>
  <c r="AN111" i="1"/>
  <c r="I111" i="1"/>
  <c r="B110" i="1"/>
  <c r="D110" i="1"/>
  <c r="F110" i="1"/>
  <c r="K110" i="1"/>
  <c r="L110" i="1"/>
  <c r="M110" i="1"/>
  <c r="P110" i="1"/>
  <c r="U110" i="1"/>
  <c r="AJ110" i="1"/>
  <c r="AK110" i="1"/>
  <c r="AM110" i="1"/>
  <c r="AS110" i="1"/>
  <c r="AT110" i="1"/>
  <c r="AV110" i="1"/>
  <c r="BB110" i="1"/>
  <c r="BC110" i="1"/>
  <c r="BE110" i="1"/>
  <c r="BG110" i="1"/>
  <c r="BF110" i="1"/>
  <c r="AW110" i="1"/>
  <c r="AN110" i="1"/>
  <c r="G110" i="1"/>
  <c r="K109" i="1"/>
  <c r="L109" i="1"/>
  <c r="M109" i="1"/>
  <c r="N109" i="1"/>
  <c r="O109" i="1"/>
  <c r="U109" i="1"/>
  <c r="AJ109" i="1"/>
  <c r="AK109" i="1"/>
  <c r="AM109" i="1"/>
  <c r="AS109" i="1"/>
  <c r="AT109" i="1"/>
  <c r="AV109" i="1"/>
  <c r="BB109" i="1"/>
  <c r="BC109" i="1"/>
  <c r="BE109" i="1"/>
  <c r="BG109" i="1"/>
  <c r="BF109" i="1"/>
  <c r="AW109" i="1"/>
  <c r="AN109" i="1"/>
  <c r="I109" i="1"/>
  <c r="D108" i="1"/>
  <c r="K108" i="1"/>
  <c r="L108" i="1"/>
  <c r="M108" i="1"/>
  <c r="N108" i="1"/>
  <c r="O108" i="1"/>
  <c r="U108" i="1"/>
  <c r="AJ108" i="1"/>
  <c r="AK108" i="1"/>
  <c r="AM108" i="1"/>
  <c r="AS108" i="1"/>
  <c r="AT108" i="1"/>
  <c r="AV108" i="1"/>
  <c r="BB108" i="1"/>
  <c r="BC108" i="1"/>
  <c r="BE108" i="1"/>
  <c r="BG108" i="1"/>
  <c r="BF108" i="1"/>
  <c r="AW108" i="1"/>
  <c r="AN108" i="1"/>
  <c r="G108" i="1"/>
  <c r="D107" i="1"/>
  <c r="K107" i="1"/>
  <c r="L107" i="1"/>
  <c r="M107" i="1"/>
  <c r="N107" i="1"/>
  <c r="O107" i="1"/>
  <c r="U107" i="1"/>
  <c r="AJ107" i="1"/>
  <c r="AK107" i="1"/>
  <c r="AM107" i="1"/>
  <c r="AS107" i="1"/>
  <c r="AT107" i="1"/>
  <c r="AV107" i="1"/>
  <c r="BB107" i="1"/>
  <c r="BC107" i="1"/>
  <c r="BE107" i="1"/>
  <c r="BG107" i="1"/>
  <c r="BF107" i="1"/>
  <c r="AW107" i="1"/>
  <c r="AN107" i="1"/>
  <c r="G107" i="1"/>
  <c r="B106" i="1"/>
  <c r="D106" i="1"/>
  <c r="K106" i="1"/>
  <c r="L106" i="1"/>
  <c r="M106" i="1"/>
  <c r="N106" i="1"/>
  <c r="O106" i="1"/>
  <c r="U106" i="1"/>
  <c r="AJ106" i="1"/>
  <c r="AK106" i="1"/>
  <c r="AM106" i="1"/>
  <c r="AS106" i="1"/>
  <c r="AT106" i="1"/>
  <c r="AV106" i="1"/>
  <c r="BB106" i="1"/>
  <c r="BC106" i="1"/>
  <c r="BE106" i="1"/>
  <c r="BG106" i="1"/>
  <c r="BF106" i="1"/>
  <c r="AW106" i="1"/>
  <c r="AN106" i="1"/>
  <c r="G106" i="1"/>
  <c r="L104" i="1"/>
  <c r="M104" i="1"/>
  <c r="N104" i="1"/>
  <c r="O104" i="1"/>
  <c r="P104" i="1"/>
  <c r="Q104" i="1"/>
  <c r="U104" i="1"/>
  <c r="AJ104" i="1"/>
  <c r="AK104" i="1"/>
  <c r="AM104" i="1"/>
  <c r="AS104" i="1"/>
  <c r="AT104" i="1"/>
  <c r="AV104" i="1"/>
  <c r="BB104" i="1"/>
  <c r="BC104" i="1"/>
  <c r="BE104" i="1"/>
  <c r="BG104" i="1"/>
  <c r="BF104" i="1"/>
  <c r="AW104" i="1"/>
  <c r="AN104" i="1"/>
  <c r="L103" i="1"/>
  <c r="M103" i="1"/>
  <c r="N103" i="1"/>
  <c r="O103" i="1"/>
  <c r="P103" i="1"/>
  <c r="Q103" i="1"/>
  <c r="U103" i="1"/>
  <c r="AJ103" i="1"/>
  <c r="AK103" i="1"/>
  <c r="AM103" i="1"/>
  <c r="AS103" i="1"/>
  <c r="AT103" i="1"/>
  <c r="AV103" i="1"/>
  <c r="BB103" i="1"/>
  <c r="BC103" i="1"/>
  <c r="BE103" i="1"/>
  <c r="BG103" i="1"/>
  <c r="BF103" i="1"/>
  <c r="AW103" i="1"/>
  <c r="AN103" i="1"/>
  <c r="L102" i="1"/>
  <c r="M102" i="1"/>
  <c r="S102" i="1"/>
  <c r="T102" i="1"/>
  <c r="U102" i="1"/>
  <c r="AJ102" i="1"/>
  <c r="AK102" i="1"/>
  <c r="AM102" i="1"/>
  <c r="AS102" i="1"/>
  <c r="AT102" i="1"/>
  <c r="AV102" i="1"/>
  <c r="BB102" i="1"/>
  <c r="BC102" i="1"/>
  <c r="BE102" i="1"/>
  <c r="BG102" i="1"/>
  <c r="BF102" i="1"/>
  <c r="AW102" i="1"/>
  <c r="AN102" i="1"/>
  <c r="K101" i="1"/>
  <c r="L101" i="1"/>
  <c r="M101" i="1"/>
  <c r="Q101" i="1"/>
  <c r="U101" i="1"/>
  <c r="AJ101" i="1"/>
  <c r="AK101" i="1"/>
  <c r="AM101" i="1"/>
  <c r="AS101" i="1"/>
  <c r="AT101" i="1"/>
  <c r="AV101" i="1"/>
  <c r="BB101" i="1"/>
  <c r="BC101" i="1"/>
  <c r="BE101" i="1"/>
  <c r="BG101" i="1"/>
  <c r="BF101" i="1"/>
  <c r="AW101" i="1"/>
  <c r="AN101" i="1"/>
  <c r="I101" i="1"/>
  <c r="B100" i="1"/>
  <c r="D100" i="1"/>
  <c r="K100" i="1"/>
  <c r="L100" i="1"/>
  <c r="M100" i="1"/>
  <c r="Q100" i="1"/>
  <c r="U100" i="1"/>
  <c r="AJ100" i="1"/>
  <c r="AK100" i="1"/>
  <c r="AM100" i="1"/>
  <c r="AS100" i="1"/>
  <c r="AT100" i="1"/>
  <c r="AV100" i="1"/>
  <c r="BB100" i="1"/>
  <c r="BC100" i="1"/>
  <c r="BE100" i="1"/>
  <c r="BG100" i="1"/>
  <c r="BF100" i="1"/>
  <c r="AW100" i="1"/>
  <c r="AN100" i="1"/>
  <c r="G100" i="1"/>
  <c r="K99" i="1"/>
  <c r="L99" i="1"/>
  <c r="M99" i="1"/>
  <c r="P99" i="1"/>
  <c r="U99" i="1"/>
  <c r="AJ99" i="1"/>
  <c r="AK99" i="1"/>
  <c r="AM99" i="1"/>
  <c r="AS99" i="1"/>
  <c r="AT99" i="1"/>
  <c r="AV99" i="1"/>
  <c r="BB99" i="1"/>
  <c r="BC99" i="1"/>
  <c r="BE99" i="1"/>
  <c r="BG99" i="1"/>
  <c r="BF99" i="1"/>
  <c r="AW99" i="1"/>
  <c r="AN99" i="1"/>
  <c r="I99" i="1"/>
  <c r="B98" i="1"/>
  <c r="D98" i="1"/>
  <c r="F98" i="1"/>
  <c r="K98" i="1"/>
  <c r="L98" i="1"/>
  <c r="M98" i="1"/>
  <c r="P98" i="1"/>
  <c r="U98" i="1"/>
  <c r="AJ98" i="1"/>
  <c r="AK98" i="1"/>
  <c r="AM98" i="1"/>
  <c r="AS98" i="1"/>
  <c r="AT98" i="1"/>
  <c r="AV98" i="1"/>
  <c r="BB98" i="1"/>
  <c r="BC98" i="1"/>
  <c r="BE98" i="1"/>
  <c r="BG98" i="1"/>
  <c r="BF98" i="1"/>
  <c r="AW98" i="1"/>
  <c r="AN98" i="1"/>
  <c r="G98" i="1"/>
  <c r="K97" i="1"/>
  <c r="L97" i="1"/>
  <c r="M97" i="1"/>
  <c r="N97" i="1"/>
  <c r="O97" i="1"/>
  <c r="U97" i="1"/>
  <c r="AJ97" i="1"/>
  <c r="AK97" i="1"/>
  <c r="AM97" i="1"/>
  <c r="AS97" i="1"/>
  <c r="AT97" i="1"/>
  <c r="AV97" i="1"/>
  <c r="BB97" i="1"/>
  <c r="BC97" i="1"/>
  <c r="BE97" i="1"/>
  <c r="BG97" i="1"/>
  <c r="BF97" i="1"/>
  <c r="AW97" i="1"/>
  <c r="AN97" i="1"/>
  <c r="I97" i="1"/>
  <c r="D96" i="1"/>
  <c r="K96" i="1"/>
  <c r="L96" i="1"/>
  <c r="M96" i="1"/>
  <c r="N96" i="1"/>
  <c r="O96" i="1"/>
  <c r="U96" i="1"/>
  <c r="AJ96" i="1"/>
  <c r="AK96" i="1"/>
  <c r="AM96" i="1"/>
  <c r="AS96" i="1"/>
  <c r="AT96" i="1"/>
  <c r="AV96" i="1"/>
  <c r="BB96" i="1"/>
  <c r="BC96" i="1"/>
  <c r="BE96" i="1"/>
  <c r="BG96" i="1"/>
  <c r="BF96" i="1"/>
  <c r="AW96" i="1"/>
  <c r="AN96" i="1"/>
  <c r="G96" i="1"/>
  <c r="D95" i="1"/>
  <c r="K95" i="1"/>
  <c r="L95" i="1"/>
  <c r="M95" i="1"/>
  <c r="N95" i="1"/>
  <c r="O95" i="1"/>
  <c r="U95" i="1"/>
  <c r="AJ95" i="1"/>
  <c r="AK95" i="1"/>
  <c r="AM95" i="1"/>
  <c r="AS95" i="1"/>
  <c r="AT95" i="1"/>
  <c r="AV95" i="1"/>
  <c r="BB95" i="1"/>
  <c r="BC95" i="1"/>
  <c r="BE95" i="1"/>
  <c r="BG95" i="1"/>
  <c r="BF95" i="1"/>
  <c r="AW95" i="1"/>
  <c r="AN95" i="1"/>
  <c r="G95" i="1"/>
  <c r="B94" i="1"/>
  <c r="D94" i="1"/>
  <c r="K94" i="1"/>
  <c r="L94" i="1"/>
  <c r="M94" i="1"/>
  <c r="N94" i="1"/>
  <c r="O94" i="1"/>
  <c r="U94" i="1"/>
  <c r="AJ94" i="1"/>
  <c r="AK94" i="1"/>
  <c r="AM94" i="1"/>
  <c r="AS94" i="1"/>
  <c r="AT94" i="1"/>
  <c r="AV94" i="1"/>
  <c r="BB94" i="1"/>
  <c r="BC94" i="1"/>
  <c r="BE94" i="1"/>
  <c r="BG94" i="1"/>
  <c r="BF94" i="1"/>
  <c r="AW94" i="1"/>
  <c r="AN94" i="1"/>
  <c r="G94" i="1"/>
  <c r="D88" i="1"/>
  <c r="D86" i="1"/>
  <c r="D84" i="1"/>
  <c r="D83" i="1"/>
  <c r="D82" i="1"/>
  <c r="F86" i="1"/>
  <c r="Z79" i="1"/>
  <c r="E7" i="5"/>
  <c r="AA79" i="1"/>
  <c r="F7" i="5"/>
  <c r="K162" i="1"/>
  <c r="M162" i="1"/>
  <c r="Q162" i="1"/>
  <c r="K163" i="1"/>
  <c r="M163" i="1"/>
  <c r="Q163" i="1"/>
  <c r="K164" i="1"/>
  <c r="M164" i="1"/>
  <c r="Q164" i="1"/>
  <c r="K169" i="1"/>
  <c r="M169" i="1"/>
  <c r="Q169" i="1"/>
  <c r="K170" i="1"/>
  <c r="M170" i="1"/>
  <c r="Q170" i="1"/>
  <c r="K171" i="1"/>
  <c r="M171" i="1"/>
  <c r="Q171" i="1"/>
  <c r="K176" i="1"/>
  <c r="M176" i="1"/>
  <c r="Q176" i="1"/>
  <c r="K177" i="1"/>
  <c r="M177" i="1"/>
  <c r="Q177" i="1"/>
  <c r="K178" i="1"/>
  <c r="M178" i="1"/>
  <c r="Q178" i="1"/>
  <c r="K183" i="1"/>
  <c r="M183" i="1"/>
  <c r="Q183" i="1"/>
  <c r="K184" i="1"/>
  <c r="M184" i="1"/>
  <c r="Q184" i="1"/>
  <c r="K185" i="1"/>
  <c r="M185" i="1"/>
  <c r="Q185" i="1"/>
  <c r="K190" i="1"/>
  <c r="M190" i="1"/>
  <c r="Q190" i="1"/>
  <c r="K191" i="1"/>
  <c r="M191" i="1"/>
  <c r="Q191" i="1"/>
  <c r="K192" i="1"/>
  <c r="M192" i="1"/>
  <c r="Q192" i="1"/>
  <c r="K197" i="1"/>
  <c r="M197" i="1"/>
  <c r="Q197" i="1"/>
  <c r="K198" i="1"/>
  <c r="M198" i="1"/>
  <c r="Q198" i="1"/>
  <c r="K199" i="1"/>
  <c r="M199" i="1"/>
  <c r="Q199" i="1"/>
  <c r="K204" i="1"/>
  <c r="M204" i="1"/>
  <c r="Q204" i="1"/>
  <c r="K205" i="1"/>
  <c r="M205" i="1"/>
  <c r="Q205" i="1"/>
  <c r="K206" i="1"/>
  <c r="M206" i="1"/>
  <c r="Q206" i="1"/>
  <c r="K211" i="1"/>
  <c r="M211" i="1"/>
  <c r="Q211" i="1"/>
  <c r="K212" i="1"/>
  <c r="M212" i="1"/>
  <c r="Q212" i="1"/>
  <c r="K213" i="1"/>
  <c r="M213" i="1"/>
  <c r="Q213" i="1"/>
  <c r="Q239" i="1"/>
  <c r="K53" i="1"/>
  <c r="M53" i="1"/>
  <c r="Q53" i="1"/>
  <c r="K54" i="1"/>
  <c r="M54" i="1"/>
  <c r="Q54" i="1"/>
  <c r="K55" i="1"/>
  <c r="M55" i="1"/>
  <c r="Q55" i="1"/>
  <c r="K56" i="1"/>
  <c r="M56" i="1"/>
  <c r="Q56" i="1"/>
  <c r="K57" i="1"/>
  <c r="M57" i="1"/>
  <c r="Q57" i="1"/>
  <c r="K58" i="1"/>
  <c r="M58" i="1"/>
  <c r="Q58" i="1"/>
  <c r="K59" i="1"/>
  <c r="M59" i="1"/>
  <c r="Q59" i="1"/>
  <c r="K60" i="1"/>
  <c r="M60" i="1"/>
  <c r="Q60" i="1"/>
  <c r="K61" i="1"/>
  <c r="M61" i="1"/>
  <c r="Q61" i="1"/>
  <c r="K62" i="1"/>
  <c r="M62" i="1"/>
  <c r="Q62" i="1"/>
  <c r="K63" i="1"/>
  <c r="M63" i="1"/>
  <c r="Q63" i="1"/>
  <c r="K64" i="1"/>
  <c r="M64" i="1"/>
  <c r="Q64" i="1"/>
  <c r="M65" i="1"/>
  <c r="Q65" i="1"/>
  <c r="M67" i="1"/>
  <c r="Q67" i="1"/>
  <c r="M68" i="1"/>
  <c r="Q68" i="1"/>
  <c r="M69" i="1"/>
  <c r="Q69" i="1"/>
  <c r="M70" i="1"/>
  <c r="Q70" i="1"/>
  <c r="M71" i="1"/>
  <c r="Q71" i="1"/>
  <c r="M72" i="1"/>
  <c r="Q72" i="1"/>
  <c r="M73" i="1"/>
  <c r="Q73" i="1"/>
  <c r="M74" i="1"/>
  <c r="Q74" i="1"/>
  <c r="M75" i="1"/>
  <c r="Q75" i="1"/>
  <c r="M76" i="1"/>
  <c r="Q76" i="1"/>
  <c r="M77" i="1"/>
  <c r="Q77" i="1"/>
  <c r="M78" i="1"/>
  <c r="Q78" i="1"/>
  <c r="Q79" i="1"/>
  <c r="K88" i="1"/>
  <c r="M88" i="1"/>
  <c r="Q88" i="1"/>
  <c r="M89" i="1"/>
  <c r="Q89" i="1"/>
  <c r="M91" i="1"/>
  <c r="Q91" i="1"/>
  <c r="M92" i="1"/>
  <c r="Q92" i="1"/>
  <c r="M153" i="1"/>
  <c r="Q153" i="1"/>
  <c r="M154" i="1"/>
  <c r="Q154" i="1"/>
  <c r="M155" i="1"/>
  <c r="Q155" i="1"/>
  <c r="M156" i="1"/>
  <c r="Q156" i="1"/>
  <c r="M157" i="1"/>
  <c r="Q157" i="1"/>
  <c r="Q159" i="1"/>
  <c r="F292" i="1"/>
  <c r="K292" i="1"/>
  <c r="M292" i="1"/>
  <c r="Q292" i="1"/>
  <c r="F293" i="1"/>
  <c r="K293" i="1"/>
  <c r="M293" i="1"/>
  <c r="Q293" i="1"/>
  <c r="F294" i="1"/>
  <c r="K294" i="1"/>
  <c r="M294" i="1"/>
  <c r="Q294" i="1"/>
  <c r="F295" i="1"/>
  <c r="K295" i="1"/>
  <c r="M295" i="1"/>
  <c r="Q295" i="1"/>
  <c r="F296" i="1"/>
  <c r="K296" i="1"/>
  <c r="M296" i="1"/>
  <c r="Q296" i="1"/>
  <c r="F297" i="1"/>
  <c r="K297" i="1"/>
  <c r="M297" i="1"/>
  <c r="Q297" i="1"/>
  <c r="F298" i="1"/>
  <c r="K298" i="1"/>
  <c r="M298" i="1"/>
  <c r="Q298" i="1"/>
  <c r="Q300" i="1"/>
  <c r="Q29" i="1"/>
  <c r="Q30" i="1"/>
  <c r="M31" i="1"/>
  <c r="Q31" i="1"/>
  <c r="M32" i="1"/>
  <c r="Q32" i="1"/>
  <c r="M33" i="1"/>
  <c r="Q33" i="1"/>
  <c r="M34" i="1"/>
  <c r="Q34" i="1"/>
  <c r="M35" i="1"/>
  <c r="Q35" i="1"/>
  <c r="M36" i="1"/>
  <c r="Q36" i="1"/>
  <c r="M37" i="1"/>
  <c r="Q37" i="1"/>
  <c r="M38" i="1"/>
  <c r="Q38" i="1"/>
  <c r="M39" i="1"/>
  <c r="Q39" i="1"/>
  <c r="M40" i="1"/>
  <c r="Q40" i="1"/>
  <c r="M41" i="1"/>
  <c r="Q41" i="1"/>
  <c r="M42" i="1"/>
  <c r="Q42" i="1"/>
  <c r="M43" i="1"/>
  <c r="Q43" i="1"/>
  <c r="M44" i="1"/>
  <c r="Q44" i="1"/>
  <c r="M45" i="1"/>
  <c r="Q45" i="1"/>
  <c r="M46" i="1"/>
  <c r="Q46" i="1"/>
  <c r="M47" i="1"/>
  <c r="Q47" i="1"/>
  <c r="M48" i="1"/>
  <c r="Q48" i="1"/>
  <c r="M49" i="1"/>
  <c r="Q49" i="1"/>
  <c r="Q50" i="1"/>
  <c r="Q18" i="1"/>
  <c r="Q20" i="1"/>
  <c r="Q390" i="1"/>
  <c r="Q392" i="1"/>
  <c r="Q393" i="1"/>
  <c r="Q395" i="1"/>
  <c r="L33" i="1"/>
  <c r="L383" i="1"/>
  <c r="L382" i="1"/>
  <c r="L274" i="1"/>
  <c r="L273" i="1"/>
  <c r="L251" i="1"/>
  <c r="L250" i="1"/>
  <c r="L249" i="1"/>
  <c r="L248" i="1"/>
  <c r="L247" i="1"/>
  <c r="L246" i="1"/>
  <c r="L245" i="1"/>
  <c r="L244" i="1"/>
  <c r="L243" i="1"/>
  <c r="L242" i="1"/>
  <c r="L213" i="1"/>
  <c r="L212" i="1"/>
  <c r="L211" i="1"/>
  <c r="L206" i="1"/>
  <c r="L205" i="1"/>
  <c r="L204" i="1"/>
  <c r="L199" i="1"/>
  <c r="L198" i="1"/>
  <c r="L197" i="1"/>
  <c r="L192" i="1"/>
  <c r="L191" i="1"/>
  <c r="L190" i="1"/>
  <c r="L185" i="1"/>
  <c r="L184" i="1"/>
  <c r="L183" i="1"/>
  <c r="L178" i="1"/>
  <c r="L177" i="1"/>
  <c r="L176" i="1"/>
  <c r="L171" i="1"/>
  <c r="L170" i="1"/>
  <c r="L169" i="1"/>
  <c r="L164" i="1"/>
  <c r="L163" i="1"/>
  <c r="L162" i="1"/>
  <c r="L89" i="1"/>
  <c r="L88" i="1"/>
  <c r="L87" i="1"/>
  <c r="L86" i="1"/>
  <c r="L85" i="1"/>
  <c r="L84" i="1"/>
  <c r="L83" i="1"/>
  <c r="L82" i="1"/>
  <c r="U17" i="1"/>
  <c r="M17" i="1"/>
  <c r="AD298" i="1"/>
  <c r="AD297" i="1"/>
  <c r="BC297" i="1"/>
  <c r="BE297" i="1"/>
  <c r="AD296" i="1"/>
  <c r="BC296" i="1"/>
  <c r="BE296" i="1"/>
  <c r="AD295" i="1"/>
  <c r="BC295" i="1"/>
  <c r="BE295" i="1"/>
  <c r="AD294" i="1"/>
  <c r="AD293" i="1"/>
  <c r="BC293" i="1"/>
  <c r="BE293" i="1"/>
  <c r="AD292" i="1"/>
  <c r="AB292" i="1"/>
  <c r="AB294" i="1"/>
  <c r="AB295" i="1"/>
  <c r="AT295" i="1"/>
  <c r="Z296" i="1"/>
  <c r="AI296" i="1"/>
  <c r="AB298" i="1"/>
  <c r="AB297" i="1"/>
  <c r="AT297" i="1"/>
  <c r="AV297" i="1"/>
  <c r="AB296" i="1"/>
  <c r="AT296" i="1"/>
  <c r="AV296" i="1"/>
  <c r="AB293" i="1"/>
  <c r="AT293" i="1"/>
  <c r="AV293" i="1"/>
  <c r="H397" i="1"/>
  <c r="H392" i="1"/>
  <c r="R366" i="1"/>
  <c r="U366" i="1"/>
  <c r="C32" i="6"/>
  <c r="D32" i="6"/>
  <c r="C32" i="7"/>
  <c r="D32" i="7"/>
  <c r="AS17" i="1"/>
  <c r="AT17" i="1"/>
  <c r="AV17" i="1"/>
  <c r="AW17" i="1"/>
  <c r="C32" i="8"/>
  <c r="D32" i="8"/>
  <c r="BB366" i="1"/>
  <c r="BC366" i="1"/>
  <c r="BE366" i="1"/>
  <c r="R365" i="1"/>
  <c r="U365" i="1"/>
  <c r="AS365" i="1"/>
  <c r="AT365" i="1"/>
  <c r="AV365" i="1"/>
  <c r="AW365" i="1"/>
  <c r="L270" i="1"/>
  <c r="M270" i="1"/>
  <c r="L216" i="1"/>
  <c r="M216" i="1"/>
  <c r="L215" i="1"/>
  <c r="M215" i="1"/>
  <c r="L214" i="1"/>
  <c r="M214" i="1"/>
  <c r="P214" i="1"/>
  <c r="O213" i="1"/>
  <c r="I213" i="1"/>
  <c r="I212" i="1"/>
  <c r="I211" i="1"/>
  <c r="L209" i="1"/>
  <c r="M209" i="1"/>
  <c r="L208" i="1"/>
  <c r="M208" i="1"/>
  <c r="Q208" i="1"/>
  <c r="L207" i="1"/>
  <c r="M207" i="1"/>
  <c r="P207" i="1"/>
  <c r="I206" i="1"/>
  <c r="I205" i="1"/>
  <c r="I204" i="1"/>
  <c r="L202" i="1"/>
  <c r="M202" i="1"/>
  <c r="P202" i="1"/>
  <c r="L201" i="1"/>
  <c r="M201" i="1"/>
  <c r="L200" i="1"/>
  <c r="M200" i="1"/>
  <c r="O199" i="1"/>
  <c r="I199" i="1"/>
  <c r="I198" i="1"/>
  <c r="I197" i="1"/>
  <c r="L195" i="1"/>
  <c r="M195" i="1"/>
  <c r="P195" i="1"/>
  <c r="L194" i="1"/>
  <c r="M194" i="1"/>
  <c r="P194" i="1"/>
  <c r="L193" i="1"/>
  <c r="M193" i="1"/>
  <c r="P193" i="1"/>
  <c r="I192" i="1"/>
  <c r="I191" i="1"/>
  <c r="I190" i="1"/>
  <c r="L188" i="1"/>
  <c r="M188" i="1"/>
  <c r="L187" i="1"/>
  <c r="M187" i="1"/>
  <c r="O187" i="1"/>
  <c r="L186" i="1"/>
  <c r="M186" i="1"/>
  <c r="I185" i="1"/>
  <c r="I184" i="1"/>
  <c r="I183" i="1"/>
  <c r="L181" i="1"/>
  <c r="M181" i="1"/>
  <c r="L180" i="1"/>
  <c r="M180" i="1"/>
  <c r="L179" i="1"/>
  <c r="M179" i="1"/>
  <c r="I178" i="1"/>
  <c r="O177" i="1"/>
  <c r="I177" i="1"/>
  <c r="I176" i="1"/>
  <c r="L174" i="1"/>
  <c r="M174" i="1"/>
  <c r="L173" i="1"/>
  <c r="M173" i="1"/>
  <c r="L172" i="1"/>
  <c r="M172" i="1"/>
  <c r="N171" i="1"/>
  <c r="I171" i="1"/>
  <c r="I170" i="1"/>
  <c r="I169" i="1"/>
  <c r="P216" i="1"/>
  <c r="Q202" i="1"/>
  <c r="N202" i="1"/>
  <c r="O202" i="1"/>
  <c r="Q194" i="1"/>
  <c r="Q188" i="1"/>
  <c r="Q179" i="1"/>
  <c r="C172" i="13"/>
  <c r="A3" i="13"/>
  <c r="A393" i="13"/>
  <c r="A392" i="13"/>
  <c r="K391" i="13"/>
  <c r="A375" i="13"/>
  <c r="A360" i="13"/>
  <c r="A345" i="13"/>
  <c r="A330" i="13"/>
  <c r="A315" i="13"/>
  <c r="A300" i="13"/>
  <c r="A285" i="13"/>
  <c r="A270" i="13"/>
  <c r="A255" i="13"/>
  <c r="K254" i="13"/>
  <c r="A237" i="13"/>
  <c r="A174" i="13"/>
  <c r="A172" i="13"/>
  <c r="A138" i="13"/>
  <c r="A106" i="13"/>
  <c r="A76" i="13"/>
  <c r="A44" i="13"/>
  <c r="A12" i="13"/>
  <c r="A7" i="13"/>
  <c r="K6" i="13"/>
  <c r="I3" i="13"/>
  <c r="H48" i="13"/>
  <c r="I48" i="13"/>
  <c r="I2" i="13"/>
  <c r="A2" i="13"/>
  <c r="H342" i="13"/>
  <c r="I342" i="13"/>
  <c r="H351" i="13"/>
  <c r="I351" i="13"/>
  <c r="H144" i="13"/>
  <c r="I144" i="13"/>
  <c r="H84" i="13"/>
  <c r="I84" i="13"/>
  <c r="H184" i="13"/>
  <c r="I184" i="13"/>
  <c r="H129" i="13"/>
  <c r="I129" i="13"/>
  <c r="H109" i="13"/>
  <c r="I109" i="13"/>
  <c r="H87" i="13"/>
  <c r="I87" i="13"/>
  <c r="H71" i="13"/>
  <c r="I71" i="13"/>
  <c r="H53" i="13"/>
  <c r="I53" i="13"/>
  <c r="H37" i="13"/>
  <c r="I37" i="13"/>
  <c r="H19" i="13"/>
  <c r="I19" i="13"/>
  <c r="H160" i="13"/>
  <c r="I160" i="13"/>
  <c r="H70" i="13"/>
  <c r="I70" i="13"/>
  <c r="H12" i="13"/>
  <c r="I12" i="13"/>
  <c r="H76" i="13"/>
  <c r="I76" i="13"/>
  <c r="H305" i="13"/>
  <c r="I305" i="13"/>
  <c r="K89" i="1"/>
  <c r="K85" i="1"/>
  <c r="R159" i="1"/>
  <c r="K87" i="1"/>
  <c r="O400" i="1"/>
  <c r="N400" i="1"/>
  <c r="O163" i="1"/>
  <c r="K242" i="1"/>
  <c r="K243" i="1"/>
  <c r="M243" i="1"/>
  <c r="P243" i="1"/>
  <c r="K244" i="1"/>
  <c r="M244" i="1"/>
  <c r="K245" i="1"/>
  <c r="K246" i="1"/>
  <c r="M246" i="1"/>
  <c r="K247" i="1"/>
  <c r="M247" i="1"/>
  <c r="K248" i="1"/>
  <c r="M248" i="1"/>
  <c r="P248" i="1"/>
  <c r="K249" i="1"/>
  <c r="K250" i="1"/>
  <c r="M250" i="1"/>
  <c r="P250" i="1"/>
  <c r="K251" i="1"/>
  <c r="K273" i="1"/>
  <c r="K274" i="1"/>
  <c r="M274" i="1"/>
  <c r="U19" i="1"/>
  <c r="M19" i="1"/>
  <c r="R20" i="1"/>
  <c r="K382" i="1"/>
  <c r="K383" i="1"/>
  <c r="L384" i="1"/>
  <c r="M384" i="1"/>
  <c r="R384" i="1"/>
  <c r="U384" i="1"/>
  <c r="L385" i="1"/>
  <c r="M385" i="1"/>
  <c r="R385" i="1"/>
  <c r="L386" i="1"/>
  <c r="M386" i="1"/>
  <c r="R386" i="1"/>
  <c r="U386" i="1"/>
  <c r="L374" i="1"/>
  <c r="M374" i="1"/>
  <c r="R374" i="1"/>
  <c r="U374" i="1"/>
  <c r="L376" i="1"/>
  <c r="M376" i="1"/>
  <c r="R376" i="1"/>
  <c r="U376" i="1"/>
  <c r="L377" i="1"/>
  <c r="M377" i="1"/>
  <c r="R377" i="1"/>
  <c r="U377" i="1"/>
  <c r="L378" i="1"/>
  <c r="M378" i="1"/>
  <c r="L379" i="1"/>
  <c r="M379" i="1"/>
  <c r="R379" i="1"/>
  <c r="U379" i="1"/>
  <c r="R353" i="1"/>
  <c r="R354" i="1"/>
  <c r="U354" i="1"/>
  <c r="L355" i="1"/>
  <c r="M355" i="1"/>
  <c r="L356" i="1"/>
  <c r="M356" i="1"/>
  <c r="R356" i="1"/>
  <c r="U356" i="1"/>
  <c r="L357" i="1"/>
  <c r="M357" i="1"/>
  <c r="R357" i="1"/>
  <c r="U357" i="1"/>
  <c r="L358" i="1"/>
  <c r="M358" i="1"/>
  <c r="R358" i="1"/>
  <c r="U358" i="1"/>
  <c r="L359" i="1"/>
  <c r="M359" i="1"/>
  <c r="R359" i="1"/>
  <c r="U359" i="1"/>
  <c r="L360" i="1"/>
  <c r="M360" i="1"/>
  <c r="R360" i="1"/>
  <c r="U360" i="1"/>
  <c r="L361" i="1"/>
  <c r="M361" i="1"/>
  <c r="L362" i="1"/>
  <c r="M362" i="1"/>
  <c r="R362" i="1"/>
  <c r="U362" i="1"/>
  <c r="R346" i="1"/>
  <c r="L347" i="1"/>
  <c r="M347" i="1"/>
  <c r="R347" i="1"/>
  <c r="L348" i="1"/>
  <c r="M348" i="1"/>
  <c r="R348" i="1"/>
  <c r="U348" i="1"/>
  <c r="L349" i="1"/>
  <c r="M349" i="1"/>
  <c r="R349" i="1"/>
  <c r="U349" i="1"/>
  <c r="L350" i="1"/>
  <c r="M350" i="1"/>
  <c r="R350" i="1"/>
  <c r="U350" i="1"/>
  <c r="R338" i="1"/>
  <c r="R339" i="1"/>
  <c r="L340" i="1"/>
  <c r="M340" i="1"/>
  <c r="R340" i="1"/>
  <c r="U340" i="1"/>
  <c r="L341" i="1"/>
  <c r="M341" i="1"/>
  <c r="R341" i="1"/>
  <c r="U341" i="1"/>
  <c r="L342" i="1"/>
  <c r="M342" i="1"/>
  <c r="L343" i="1"/>
  <c r="M343" i="1"/>
  <c r="R343" i="1"/>
  <c r="U343" i="1"/>
  <c r="L330" i="1"/>
  <c r="M330" i="1"/>
  <c r="L332" i="1"/>
  <c r="M332" i="1"/>
  <c r="R332" i="1"/>
  <c r="U332" i="1"/>
  <c r="L333" i="1"/>
  <c r="M333" i="1"/>
  <c r="R333" i="1"/>
  <c r="U333" i="1"/>
  <c r="L334" i="1"/>
  <c r="M334" i="1"/>
  <c r="R334" i="1"/>
  <c r="U334" i="1"/>
  <c r="L335" i="1"/>
  <c r="M335" i="1"/>
  <c r="L367" i="1"/>
  <c r="M367" i="1"/>
  <c r="R367" i="1"/>
  <c r="U367" i="1"/>
  <c r="L368" i="1"/>
  <c r="M368" i="1"/>
  <c r="R368" i="1"/>
  <c r="U368" i="1"/>
  <c r="L369" i="1"/>
  <c r="M369" i="1"/>
  <c r="R369" i="1"/>
  <c r="U369" i="1"/>
  <c r="L370" i="1"/>
  <c r="M370" i="1"/>
  <c r="R370" i="1"/>
  <c r="U370" i="1"/>
  <c r="L371" i="1"/>
  <c r="M371" i="1"/>
  <c r="R371" i="1"/>
  <c r="U371" i="1"/>
  <c r="L321" i="1"/>
  <c r="M321" i="1"/>
  <c r="R321" i="1"/>
  <c r="U321" i="1"/>
  <c r="L322" i="1"/>
  <c r="M322" i="1"/>
  <c r="R322" i="1"/>
  <c r="U322" i="1"/>
  <c r="L323" i="1"/>
  <c r="M323" i="1"/>
  <c r="R323" i="1"/>
  <c r="U323" i="1"/>
  <c r="L324" i="1"/>
  <c r="M324" i="1"/>
  <c r="R324" i="1"/>
  <c r="U324" i="1"/>
  <c r="L325" i="1"/>
  <c r="M325" i="1"/>
  <c r="R325" i="1"/>
  <c r="U325" i="1"/>
  <c r="L326" i="1"/>
  <c r="M326" i="1"/>
  <c r="R326" i="1"/>
  <c r="U326" i="1"/>
  <c r="U328" i="1"/>
  <c r="C17" i="5"/>
  <c r="L327" i="1"/>
  <c r="M327" i="1"/>
  <c r="R327" i="1"/>
  <c r="U327" i="1"/>
  <c r="L313" i="1"/>
  <c r="M313" i="1"/>
  <c r="L314" i="1"/>
  <c r="M314" i="1"/>
  <c r="L315" i="1"/>
  <c r="M315" i="1"/>
  <c r="R315" i="1"/>
  <c r="U315" i="1"/>
  <c r="L316" i="1"/>
  <c r="M316" i="1"/>
  <c r="R316" i="1"/>
  <c r="U316" i="1"/>
  <c r="L317" i="1"/>
  <c r="M317" i="1"/>
  <c r="R317" i="1"/>
  <c r="U317" i="1"/>
  <c r="L318" i="1"/>
  <c r="M318" i="1"/>
  <c r="R318" i="1"/>
  <c r="U318" i="1"/>
  <c r="R311" i="1"/>
  <c r="R239" i="1"/>
  <c r="R300" i="1"/>
  <c r="R289" i="1"/>
  <c r="R275" i="1"/>
  <c r="R50" i="1"/>
  <c r="R79" i="1"/>
  <c r="R27" i="1"/>
  <c r="Q387" i="1"/>
  <c r="Q380" i="1"/>
  <c r="Q363" i="1"/>
  <c r="Q351" i="1"/>
  <c r="Q344" i="1"/>
  <c r="Q336" i="1"/>
  <c r="Q372" i="1"/>
  <c r="Q328" i="1"/>
  <c r="Q319" i="1"/>
  <c r="L303" i="1"/>
  <c r="M303" i="1"/>
  <c r="Q303" i="1"/>
  <c r="U303" i="1"/>
  <c r="L305" i="1"/>
  <c r="M305" i="1"/>
  <c r="Q305" i="1"/>
  <c r="U305" i="1"/>
  <c r="L306" i="1"/>
  <c r="M306" i="1"/>
  <c r="Q306" i="1"/>
  <c r="U306" i="1"/>
  <c r="L307" i="1"/>
  <c r="M307" i="1"/>
  <c r="L308" i="1"/>
  <c r="M308" i="1"/>
  <c r="L309" i="1"/>
  <c r="M309" i="1"/>
  <c r="L310" i="1"/>
  <c r="M310" i="1"/>
  <c r="Q310" i="1"/>
  <c r="L165" i="1"/>
  <c r="M165" i="1"/>
  <c r="O165" i="1"/>
  <c r="L166" i="1"/>
  <c r="M166" i="1"/>
  <c r="N166" i="1"/>
  <c r="L167" i="1"/>
  <c r="M167" i="1"/>
  <c r="L217" i="1"/>
  <c r="M217" i="1"/>
  <c r="N217" i="1"/>
  <c r="L218" i="1"/>
  <c r="M218" i="1"/>
  <c r="Q218" i="1"/>
  <c r="L219" i="1"/>
  <c r="M219" i="1"/>
  <c r="O219" i="1"/>
  <c r="L220" i="1"/>
  <c r="M220" i="1"/>
  <c r="L221" i="1"/>
  <c r="M221" i="1"/>
  <c r="L222" i="1"/>
  <c r="M222" i="1"/>
  <c r="O222" i="1"/>
  <c r="L223" i="1"/>
  <c r="M223" i="1"/>
  <c r="L224" i="1"/>
  <c r="M224" i="1"/>
  <c r="Q224" i="1"/>
  <c r="L225" i="1"/>
  <c r="M225" i="1"/>
  <c r="P225" i="1"/>
  <c r="L226" i="1"/>
  <c r="M226" i="1"/>
  <c r="O226" i="1"/>
  <c r="L227" i="1"/>
  <c r="M227" i="1"/>
  <c r="L228" i="1"/>
  <c r="M228" i="1"/>
  <c r="P228" i="1"/>
  <c r="L229" i="1"/>
  <c r="M229" i="1"/>
  <c r="L230" i="1"/>
  <c r="M230" i="1"/>
  <c r="N230" i="1"/>
  <c r="L231" i="1"/>
  <c r="M231" i="1"/>
  <c r="N231" i="1"/>
  <c r="L232" i="1"/>
  <c r="M232" i="1"/>
  <c r="Q232" i="1"/>
  <c r="L233" i="1"/>
  <c r="M233" i="1"/>
  <c r="N233" i="1"/>
  <c r="L234" i="1"/>
  <c r="M234" i="1"/>
  <c r="N234" i="1"/>
  <c r="L235" i="1"/>
  <c r="M235" i="1"/>
  <c r="Q235" i="1"/>
  <c r="L236" i="1"/>
  <c r="M236" i="1"/>
  <c r="L237" i="1"/>
  <c r="M237" i="1"/>
  <c r="L238" i="1"/>
  <c r="M238" i="1"/>
  <c r="Q289" i="1"/>
  <c r="Q275" i="1"/>
  <c r="B88" i="1"/>
  <c r="L91" i="1"/>
  <c r="L92" i="1"/>
  <c r="L153" i="1"/>
  <c r="L154" i="1"/>
  <c r="L155" i="1"/>
  <c r="L156" i="1"/>
  <c r="L157" i="1"/>
  <c r="L158" i="1"/>
  <c r="M158" i="1"/>
  <c r="N158" i="1"/>
  <c r="U30" i="1"/>
  <c r="L31" i="1"/>
  <c r="U31" i="1"/>
  <c r="L32" i="1"/>
  <c r="U32" i="1"/>
  <c r="U33" i="1"/>
  <c r="L34" i="1"/>
  <c r="U34" i="1"/>
  <c r="L35" i="1"/>
  <c r="U35" i="1"/>
  <c r="L36" i="1"/>
  <c r="U36" i="1"/>
  <c r="L37" i="1"/>
  <c r="U37" i="1"/>
  <c r="L38" i="1"/>
  <c r="U38" i="1"/>
  <c r="L39" i="1"/>
  <c r="U39" i="1"/>
  <c r="L40" i="1"/>
  <c r="U40" i="1"/>
  <c r="L41" i="1"/>
  <c r="U41" i="1"/>
  <c r="L42" i="1"/>
  <c r="U42" i="1"/>
  <c r="L43" i="1"/>
  <c r="U43" i="1"/>
  <c r="L44" i="1"/>
  <c r="U44" i="1"/>
  <c r="L45" i="1"/>
  <c r="U45" i="1"/>
  <c r="L46" i="1"/>
  <c r="U46" i="1"/>
  <c r="L47" i="1"/>
  <c r="U47" i="1"/>
  <c r="L48" i="1"/>
  <c r="U48" i="1"/>
  <c r="L49" i="1"/>
  <c r="U49" i="1"/>
  <c r="L53" i="1"/>
  <c r="L54" i="1"/>
  <c r="L55" i="1"/>
  <c r="L56" i="1"/>
  <c r="L57" i="1"/>
  <c r="P57" i="1"/>
  <c r="L58" i="1"/>
  <c r="L59" i="1"/>
  <c r="L60" i="1"/>
  <c r="L61" i="1"/>
  <c r="L62" i="1"/>
  <c r="L63" i="1"/>
  <c r="L64" i="1"/>
  <c r="L65" i="1"/>
  <c r="O65" i="1"/>
  <c r="L67" i="1"/>
  <c r="L68" i="1"/>
  <c r="L69" i="1"/>
  <c r="L70" i="1"/>
  <c r="L71" i="1"/>
  <c r="L72" i="1"/>
  <c r="L73" i="1"/>
  <c r="L74" i="1"/>
  <c r="L75" i="1"/>
  <c r="L76" i="1"/>
  <c r="L77" i="1"/>
  <c r="O77" i="1"/>
  <c r="L78" i="1"/>
  <c r="Q22" i="1"/>
  <c r="Q23" i="1"/>
  <c r="U23" i="1"/>
  <c r="L25" i="1"/>
  <c r="M25" i="1"/>
  <c r="L26" i="1"/>
  <c r="M26" i="1"/>
  <c r="M14" i="1"/>
  <c r="P14" i="1"/>
  <c r="M15" i="1"/>
  <c r="P15" i="1"/>
  <c r="P387" i="1"/>
  <c r="P380" i="1"/>
  <c r="P363" i="1"/>
  <c r="P351" i="1"/>
  <c r="P344" i="1"/>
  <c r="P336" i="1"/>
  <c r="P372" i="1"/>
  <c r="P328" i="1"/>
  <c r="P319" i="1"/>
  <c r="L302" i="1"/>
  <c r="M302" i="1"/>
  <c r="N302" i="1"/>
  <c r="L304" i="1"/>
  <c r="M304" i="1"/>
  <c r="L277" i="1"/>
  <c r="M277" i="1"/>
  <c r="L278" i="1"/>
  <c r="M278" i="1"/>
  <c r="N278" i="1"/>
  <c r="L279" i="1"/>
  <c r="M279" i="1"/>
  <c r="L280" i="1"/>
  <c r="M280" i="1"/>
  <c r="P280" i="1"/>
  <c r="L281" i="1"/>
  <c r="M281" i="1"/>
  <c r="O281" i="1"/>
  <c r="L282" i="1"/>
  <c r="M282" i="1"/>
  <c r="L283" i="1"/>
  <c r="M283" i="1"/>
  <c r="P283" i="1"/>
  <c r="L284" i="1"/>
  <c r="M284" i="1"/>
  <c r="N284" i="1"/>
  <c r="L285" i="1"/>
  <c r="M285" i="1"/>
  <c r="O285" i="1"/>
  <c r="L286" i="1"/>
  <c r="M286" i="1"/>
  <c r="L287" i="1"/>
  <c r="M287" i="1"/>
  <c r="P287" i="1"/>
  <c r="L288" i="1"/>
  <c r="M288" i="1"/>
  <c r="O288" i="1"/>
  <c r="L253" i="1"/>
  <c r="M253" i="1"/>
  <c r="L254" i="1"/>
  <c r="M254" i="1"/>
  <c r="O254" i="1"/>
  <c r="L255" i="1"/>
  <c r="M255" i="1"/>
  <c r="L256" i="1"/>
  <c r="M256" i="1"/>
  <c r="N256" i="1"/>
  <c r="L257" i="1"/>
  <c r="M257" i="1"/>
  <c r="O257" i="1"/>
  <c r="L258" i="1"/>
  <c r="M258" i="1"/>
  <c r="O258" i="1"/>
  <c r="L259" i="1"/>
  <c r="M259" i="1"/>
  <c r="L260" i="1"/>
  <c r="M260" i="1"/>
  <c r="O260" i="1"/>
  <c r="P260" i="1"/>
  <c r="U260" i="1"/>
  <c r="L261" i="1"/>
  <c r="M261" i="1"/>
  <c r="L262" i="1"/>
  <c r="M262" i="1"/>
  <c r="L263" i="1"/>
  <c r="M263" i="1"/>
  <c r="L264" i="1"/>
  <c r="M264" i="1"/>
  <c r="L265" i="1"/>
  <c r="M265" i="1"/>
  <c r="L266" i="1"/>
  <c r="M266" i="1"/>
  <c r="L267" i="1"/>
  <c r="M267" i="1"/>
  <c r="L271" i="1"/>
  <c r="M271" i="1"/>
  <c r="P271" i="1"/>
  <c r="U271" i="1"/>
  <c r="B86" i="1"/>
  <c r="K86" i="1"/>
  <c r="P50" i="1"/>
  <c r="P22" i="1"/>
  <c r="A1" i="6"/>
  <c r="AT294" i="1"/>
  <c r="AV294" i="1"/>
  <c r="AV295" i="1"/>
  <c r="AT298" i="1"/>
  <c r="AV298" i="1"/>
  <c r="AC239" i="1"/>
  <c r="C174" i="13"/>
  <c r="AB239" i="1"/>
  <c r="B174" i="13"/>
  <c r="AC387" i="1"/>
  <c r="C375" i="13"/>
  <c r="AB387" i="1"/>
  <c r="AC380" i="1"/>
  <c r="C360" i="13"/>
  <c r="AB380" i="1"/>
  <c r="AC372" i="1"/>
  <c r="C345" i="13"/>
  <c r="AB372" i="1"/>
  <c r="AC363" i="1"/>
  <c r="C330" i="13"/>
  <c r="AB363" i="1"/>
  <c r="AC351" i="1"/>
  <c r="C315" i="13"/>
  <c r="AB351" i="1"/>
  <c r="AC344" i="1"/>
  <c r="C300" i="13"/>
  <c r="AB344" i="1"/>
  <c r="AC336" i="1"/>
  <c r="C285" i="13"/>
  <c r="AB336" i="1"/>
  <c r="B285" i="13"/>
  <c r="AC328" i="1"/>
  <c r="C270" i="13"/>
  <c r="AB328" i="1"/>
  <c r="B270" i="13"/>
  <c r="AC319" i="1"/>
  <c r="C255" i="13"/>
  <c r="AB319" i="1"/>
  <c r="AC311" i="1"/>
  <c r="C237" i="13"/>
  <c r="AB311" i="1"/>
  <c r="AC289" i="1"/>
  <c r="C138" i="13"/>
  <c r="AB289" i="1"/>
  <c r="B138" i="13"/>
  <c r="AC275" i="1"/>
  <c r="AB275" i="1"/>
  <c r="B106" i="13"/>
  <c r="AC159" i="1"/>
  <c r="C76" i="13"/>
  <c r="AB159" i="1"/>
  <c r="B76" i="13"/>
  <c r="AC50" i="1"/>
  <c r="AB50" i="1"/>
  <c r="AC79" i="1"/>
  <c r="C12" i="13"/>
  <c r="AB79" i="1"/>
  <c r="B12" i="13"/>
  <c r="AB27" i="1"/>
  <c r="B7" i="13"/>
  <c r="BC294" i="1"/>
  <c r="I3" i="12"/>
  <c r="I3" i="14"/>
  <c r="A3" i="14"/>
  <c r="C172" i="14"/>
  <c r="A393" i="14"/>
  <c r="A392" i="14"/>
  <c r="K391" i="14"/>
  <c r="A375" i="14"/>
  <c r="A360" i="14"/>
  <c r="A345" i="14"/>
  <c r="A330" i="14"/>
  <c r="A315" i="14"/>
  <c r="A300" i="14"/>
  <c r="A285" i="14"/>
  <c r="A270" i="14"/>
  <c r="A255" i="14"/>
  <c r="K254" i="14"/>
  <c r="A237" i="14"/>
  <c r="A174" i="14"/>
  <c r="A172" i="14"/>
  <c r="A138" i="14"/>
  <c r="A106" i="14"/>
  <c r="A76" i="14"/>
  <c r="A44" i="14"/>
  <c r="A12" i="14"/>
  <c r="A7" i="14"/>
  <c r="K6" i="14"/>
  <c r="I2" i="14"/>
  <c r="A2" i="14"/>
  <c r="H133" i="14"/>
  <c r="I133" i="14"/>
  <c r="H186" i="14"/>
  <c r="I186" i="14"/>
  <c r="H135" i="14"/>
  <c r="I135" i="14"/>
  <c r="H365" i="14"/>
  <c r="I365" i="14"/>
  <c r="H307" i="14"/>
  <c r="I307" i="14"/>
  <c r="H275" i="14"/>
  <c r="I275" i="14"/>
  <c r="H247" i="14"/>
  <c r="I247" i="14"/>
  <c r="H350" i="14"/>
  <c r="I350" i="14"/>
  <c r="H268" i="14"/>
  <c r="I268" i="14"/>
  <c r="H346" i="14"/>
  <c r="I346" i="14"/>
  <c r="H256" i="14"/>
  <c r="I256" i="14"/>
  <c r="H334" i="14"/>
  <c r="I334" i="14"/>
  <c r="H304" i="14"/>
  <c r="I304" i="14"/>
  <c r="H204" i="14"/>
  <c r="I204" i="14"/>
  <c r="H188" i="14"/>
  <c r="I188" i="14"/>
  <c r="H161" i="14"/>
  <c r="I161" i="14"/>
  <c r="H124" i="14"/>
  <c r="I124" i="14"/>
  <c r="H97" i="14"/>
  <c r="I97" i="14"/>
  <c r="H68" i="14"/>
  <c r="I68" i="14"/>
  <c r="H36" i="14"/>
  <c r="I36" i="14"/>
  <c r="H12" i="14"/>
  <c r="I12" i="14"/>
  <c r="H308" i="14"/>
  <c r="I308" i="14"/>
  <c r="H211" i="14"/>
  <c r="I211" i="14"/>
  <c r="H191" i="14"/>
  <c r="I191" i="14"/>
  <c r="H175" i="14"/>
  <c r="I175" i="14"/>
  <c r="H139" i="14"/>
  <c r="I139" i="14"/>
  <c r="H38" i="14"/>
  <c r="I38" i="14"/>
  <c r="H67" i="14"/>
  <c r="I67" i="14"/>
  <c r="H111" i="14"/>
  <c r="I111" i="14"/>
  <c r="H136" i="14"/>
  <c r="I136" i="14"/>
  <c r="H174" i="14"/>
  <c r="I174" i="14"/>
  <c r="H222" i="14"/>
  <c r="I222" i="14"/>
  <c r="H322" i="14"/>
  <c r="I322" i="14"/>
  <c r="I2" i="12"/>
  <c r="A393" i="12"/>
  <c r="A392" i="12"/>
  <c r="K391" i="12"/>
  <c r="K254" i="12"/>
  <c r="K6" i="12"/>
  <c r="A3" i="12"/>
  <c r="A375" i="12"/>
  <c r="A360" i="12"/>
  <c r="A345" i="12"/>
  <c r="A330" i="12"/>
  <c r="A315" i="12"/>
  <c r="A300" i="12"/>
  <c r="A285" i="12"/>
  <c r="A270" i="12"/>
  <c r="A255" i="12"/>
  <c r="A237" i="12"/>
  <c r="A174" i="12"/>
  <c r="C172" i="12"/>
  <c r="A172" i="12"/>
  <c r="A138" i="12"/>
  <c r="A106" i="12"/>
  <c r="A76" i="12"/>
  <c r="A44" i="12"/>
  <c r="A12" i="12"/>
  <c r="A7" i="12"/>
  <c r="A2" i="12"/>
  <c r="B82" i="1"/>
  <c r="K82" i="1"/>
  <c r="H395" i="1"/>
  <c r="H391" i="1"/>
  <c r="Q389" i="1"/>
  <c r="T400" i="1"/>
  <c r="S400" i="1"/>
  <c r="N389" i="1"/>
  <c r="K84" i="1"/>
  <c r="K83" i="1"/>
  <c r="M83" i="1"/>
  <c r="N83" i="1"/>
  <c r="O12" i="1"/>
  <c r="N12" i="1"/>
  <c r="O389" i="1"/>
  <c r="AZ8" i="1"/>
  <c r="AZ7" i="1"/>
  <c r="AZ6" i="1"/>
  <c r="AZ5" i="1"/>
  <c r="BA8" i="1"/>
  <c r="BA7" i="1"/>
  <c r="BA6" i="1"/>
  <c r="BA5" i="1"/>
  <c r="AQ8" i="1"/>
  <c r="AR8" i="1"/>
  <c r="AR7" i="1"/>
  <c r="AQ7" i="1"/>
  <c r="AR6" i="1"/>
  <c r="AQ6" i="1"/>
  <c r="AR5" i="1"/>
  <c r="AQ5" i="1"/>
  <c r="K65" i="6"/>
  <c r="AH8" i="1"/>
  <c r="AI8" i="1"/>
  <c r="AI7" i="1"/>
  <c r="AH7" i="1"/>
  <c r="AI6" i="1"/>
  <c r="AH6" i="1"/>
  <c r="AI5" i="1"/>
  <c r="AH5" i="1"/>
  <c r="Q12" i="1"/>
  <c r="P389" i="1"/>
  <c r="P12" i="1"/>
  <c r="U16" i="1"/>
  <c r="O387" i="1"/>
  <c r="O372" i="1"/>
  <c r="O363" i="1"/>
  <c r="O351" i="1"/>
  <c r="O344" i="1"/>
  <c r="O328" i="1"/>
  <c r="O319" i="1"/>
  <c r="O50" i="1"/>
  <c r="O24" i="1"/>
  <c r="U385" i="1"/>
  <c r="L375" i="1"/>
  <c r="M375" i="1"/>
  <c r="O375" i="1"/>
  <c r="O380" i="1"/>
  <c r="L366" i="1"/>
  <c r="L365" i="1"/>
  <c r="L354" i="1"/>
  <c r="L353" i="1"/>
  <c r="L346" i="1"/>
  <c r="L339" i="1"/>
  <c r="L338" i="1"/>
  <c r="L331" i="1"/>
  <c r="M331" i="1"/>
  <c r="N331" i="1"/>
  <c r="N336" i="1"/>
  <c r="L272" i="1"/>
  <c r="M272" i="1"/>
  <c r="L269" i="1"/>
  <c r="M269" i="1"/>
  <c r="L90" i="1"/>
  <c r="M90" i="1"/>
  <c r="A2" i="11"/>
  <c r="A2" i="10"/>
  <c r="A2" i="9"/>
  <c r="AD11" i="1"/>
  <c r="AB11" i="1"/>
  <c r="Z11" i="1"/>
  <c r="I32" i="8"/>
  <c r="J32" i="8"/>
  <c r="BB6" i="1"/>
  <c r="I32" i="7"/>
  <c r="J32" i="7"/>
  <c r="AS6" i="1"/>
  <c r="I65" i="6"/>
  <c r="J65" i="6"/>
  <c r="AJ8" i="1"/>
  <c r="C65" i="6"/>
  <c r="D65" i="6"/>
  <c r="AJ7" i="1"/>
  <c r="B65" i="8"/>
  <c r="E32" i="8"/>
  <c r="K32" i="8"/>
  <c r="K65" i="8"/>
  <c r="E65" i="8"/>
  <c r="BC355" i="1"/>
  <c r="BE355" i="1"/>
  <c r="BF355" i="1"/>
  <c r="B65" i="7"/>
  <c r="B65" i="6"/>
  <c r="E65" i="6"/>
  <c r="E65" i="7"/>
  <c r="I274" i="1"/>
  <c r="I273" i="1"/>
  <c r="U353" i="1"/>
  <c r="U346" i="1"/>
  <c r="U339" i="1"/>
  <c r="U338" i="1"/>
  <c r="D5" i="6"/>
  <c r="I65" i="8"/>
  <c r="J65" i="8"/>
  <c r="BB8" i="1"/>
  <c r="H65" i="8"/>
  <c r="C65" i="8"/>
  <c r="D65" i="8"/>
  <c r="BB7" i="1"/>
  <c r="J64" i="8"/>
  <c r="D64" i="8"/>
  <c r="J63" i="8"/>
  <c r="D63" i="8"/>
  <c r="J62" i="8"/>
  <c r="D62" i="8"/>
  <c r="J61" i="8"/>
  <c r="D61" i="8"/>
  <c r="J60" i="8"/>
  <c r="D60" i="8"/>
  <c r="J59" i="8"/>
  <c r="D59" i="8"/>
  <c r="J58" i="8"/>
  <c r="D58" i="8"/>
  <c r="J57" i="8"/>
  <c r="D57" i="8"/>
  <c r="J56" i="8"/>
  <c r="D56" i="8"/>
  <c r="J55" i="8"/>
  <c r="D55" i="8"/>
  <c r="J54" i="8"/>
  <c r="D54" i="8"/>
  <c r="J53" i="8"/>
  <c r="D53" i="8"/>
  <c r="J52" i="8"/>
  <c r="D52" i="8"/>
  <c r="J51" i="8"/>
  <c r="D51" i="8"/>
  <c r="J50" i="8"/>
  <c r="D50" i="8"/>
  <c r="J49" i="8"/>
  <c r="D49" i="8"/>
  <c r="J48" i="8"/>
  <c r="D48" i="8"/>
  <c r="J47" i="8"/>
  <c r="D47" i="8"/>
  <c r="J46" i="8"/>
  <c r="D46" i="8"/>
  <c r="J45" i="8"/>
  <c r="D45" i="8"/>
  <c r="J44" i="8"/>
  <c r="D44" i="8"/>
  <c r="J43" i="8"/>
  <c r="D43" i="8"/>
  <c r="J42" i="8"/>
  <c r="D42" i="8"/>
  <c r="J41" i="8"/>
  <c r="D41" i="8"/>
  <c r="J40" i="8"/>
  <c r="D40" i="8"/>
  <c r="J39" i="8"/>
  <c r="D39" i="8"/>
  <c r="J38" i="8"/>
  <c r="D38" i="8"/>
  <c r="G36" i="8"/>
  <c r="A36" i="8"/>
  <c r="H32" i="8"/>
  <c r="B32" i="8"/>
  <c r="J31" i="8"/>
  <c r="D31" i="8"/>
  <c r="J30" i="8"/>
  <c r="D30" i="8"/>
  <c r="J29" i="8"/>
  <c r="D29" i="8"/>
  <c r="J28" i="8"/>
  <c r="D28" i="8"/>
  <c r="J27" i="8"/>
  <c r="D27" i="8"/>
  <c r="J26" i="8"/>
  <c r="D26" i="8"/>
  <c r="J25" i="8"/>
  <c r="D25" i="8"/>
  <c r="J24" i="8"/>
  <c r="D24" i="8"/>
  <c r="J23" i="8"/>
  <c r="D23" i="8"/>
  <c r="J22" i="8"/>
  <c r="D22" i="8"/>
  <c r="J21" i="8"/>
  <c r="D21" i="8"/>
  <c r="J20" i="8"/>
  <c r="D20" i="8"/>
  <c r="J19" i="8"/>
  <c r="D19" i="8"/>
  <c r="J18" i="8"/>
  <c r="D18" i="8"/>
  <c r="J17" i="8"/>
  <c r="D17" i="8"/>
  <c r="J16" i="8"/>
  <c r="D16" i="8"/>
  <c r="J15" i="8"/>
  <c r="D15" i="8"/>
  <c r="J14" i="8"/>
  <c r="D14" i="8"/>
  <c r="J13" i="8"/>
  <c r="D13" i="8"/>
  <c r="J12" i="8"/>
  <c r="D12" i="8"/>
  <c r="J11" i="8"/>
  <c r="D11" i="8"/>
  <c r="J10" i="8"/>
  <c r="D10" i="8"/>
  <c r="J9" i="8"/>
  <c r="D9" i="8"/>
  <c r="J8" i="8"/>
  <c r="D8" i="8"/>
  <c r="J7" i="8"/>
  <c r="D7" i="8"/>
  <c r="J6" i="8"/>
  <c r="D6" i="8"/>
  <c r="J5" i="8"/>
  <c r="D5" i="8"/>
  <c r="G3" i="8"/>
  <c r="A3" i="8"/>
  <c r="K65" i="7"/>
  <c r="I65" i="7"/>
  <c r="J65" i="7"/>
  <c r="AS8" i="1"/>
  <c r="H65" i="7"/>
  <c r="C65" i="7"/>
  <c r="D65" i="7"/>
  <c r="AS7" i="1"/>
  <c r="J64" i="7"/>
  <c r="D64" i="7"/>
  <c r="J63" i="7"/>
  <c r="D63" i="7"/>
  <c r="J62" i="7"/>
  <c r="D62" i="7"/>
  <c r="J61" i="7"/>
  <c r="D61" i="7"/>
  <c r="J60" i="7"/>
  <c r="D60" i="7"/>
  <c r="J59" i="7"/>
  <c r="D59" i="7"/>
  <c r="J58" i="7"/>
  <c r="D58" i="7"/>
  <c r="J57" i="7"/>
  <c r="D57" i="7"/>
  <c r="J56" i="7"/>
  <c r="D56" i="7"/>
  <c r="J55" i="7"/>
  <c r="D55" i="7"/>
  <c r="J54" i="7"/>
  <c r="D54" i="7"/>
  <c r="J53" i="7"/>
  <c r="D53" i="7"/>
  <c r="J52" i="7"/>
  <c r="D52" i="7"/>
  <c r="J51" i="7"/>
  <c r="D51" i="7"/>
  <c r="J50" i="7"/>
  <c r="D50" i="7"/>
  <c r="J49" i="7"/>
  <c r="D49" i="7"/>
  <c r="J48" i="7"/>
  <c r="D48" i="7"/>
  <c r="J47" i="7"/>
  <c r="D47" i="7"/>
  <c r="J46" i="7"/>
  <c r="D46" i="7"/>
  <c r="J45" i="7"/>
  <c r="D45" i="7"/>
  <c r="J44" i="7"/>
  <c r="D44" i="7"/>
  <c r="J43" i="7"/>
  <c r="D43" i="7"/>
  <c r="J42" i="7"/>
  <c r="D42" i="7"/>
  <c r="J41" i="7"/>
  <c r="D41" i="7"/>
  <c r="J40" i="7"/>
  <c r="D40" i="7"/>
  <c r="J39" i="7"/>
  <c r="D39" i="7"/>
  <c r="J38" i="7"/>
  <c r="D38" i="7"/>
  <c r="G36" i="7"/>
  <c r="A36" i="7"/>
  <c r="K32" i="7"/>
  <c r="H32" i="7"/>
  <c r="E32" i="7"/>
  <c r="AT355" i="1"/>
  <c r="AV355" i="1"/>
  <c r="AS342" i="1"/>
  <c r="AT342" i="1"/>
  <c r="AV342" i="1"/>
  <c r="AW342" i="1"/>
  <c r="B32" i="7"/>
  <c r="J31" i="7"/>
  <c r="D31" i="7"/>
  <c r="J30" i="7"/>
  <c r="D30" i="7"/>
  <c r="J29" i="7"/>
  <c r="D29" i="7"/>
  <c r="J28" i="7"/>
  <c r="D28" i="7"/>
  <c r="J27" i="7"/>
  <c r="D27" i="7"/>
  <c r="J26" i="7"/>
  <c r="D26" i="7"/>
  <c r="J25" i="7"/>
  <c r="D25" i="7"/>
  <c r="J24" i="7"/>
  <c r="D24" i="7"/>
  <c r="J23" i="7"/>
  <c r="D23" i="7"/>
  <c r="J22" i="7"/>
  <c r="D22" i="7"/>
  <c r="J21" i="7"/>
  <c r="D21" i="7"/>
  <c r="J20" i="7"/>
  <c r="D20" i="7"/>
  <c r="J19" i="7"/>
  <c r="D19" i="7"/>
  <c r="J18" i="7"/>
  <c r="D18" i="7"/>
  <c r="J17" i="7"/>
  <c r="D17" i="7"/>
  <c r="J16" i="7"/>
  <c r="D16" i="7"/>
  <c r="J15" i="7"/>
  <c r="D15" i="7"/>
  <c r="J14" i="7"/>
  <c r="D14" i="7"/>
  <c r="J13" i="7"/>
  <c r="D13" i="7"/>
  <c r="J12" i="7"/>
  <c r="D12" i="7"/>
  <c r="J11" i="7"/>
  <c r="D11" i="7"/>
  <c r="J10" i="7"/>
  <c r="D10" i="7"/>
  <c r="J9" i="7"/>
  <c r="D9" i="7"/>
  <c r="J8" i="7"/>
  <c r="D8" i="7"/>
  <c r="J7" i="7"/>
  <c r="D7" i="7"/>
  <c r="J6" i="7"/>
  <c r="D6" i="7"/>
  <c r="J5" i="7"/>
  <c r="D5" i="7"/>
  <c r="G3" i="7"/>
  <c r="A3" i="7"/>
  <c r="H65" i="6"/>
  <c r="J64" i="6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I32" i="6"/>
  <c r="J32" i="6"/>
  <c r="AJ6" i="1"/>
  <c r="H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6" i="6"/>
  <c r="J5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N6" i="6"/>
  <c r="B32" i="6"/>
  <c r="B32" i="5"/>
  <c r="BL20" i="1"/>
  <c r="BK20" i="1"/>
  <c r="BJ20" i="1"/>
  <c r="BI20" i="1"/>
  <c r="BH20" i="1"/>
  <c r="BD20" i="1"/>
  <c r="AU20" i="1"/>
  <c r="AL20" i="1"/>
  <c r="J12" i="5"/>
  <c r="H12" i="5"/>
  <c r="F12" i="5"/>
  <c r="BD239" i="1"/>
  <c r="AE239" i="1"/>
  <c r="C174" i="14"/>
  <c r="AD239" i="1"/>
  <c r="I13" i="5"/>
  <c r="I89" i="1"/>
  <c r="I87" i="1"/>
  <c r="I85" i="1"/>
  <c r="G88" i="1"/>
  <c r="G86" i="1"/>
  <c r="G84" i="1"/>
  <c r="G83" i="1"/>
  <c r="G82" i="1"/>
  <c r="BL239" i="1"/>
  <c r="BK239" i="1"/>
  <c r="BJ239" i="1"/>
  <c r="BI239" i="1"/>
  <c r="BH239" i="1"/>
  <c r="AU239" i="1"/>
  <c r="AL239" i="1"/>
  <c r="AA239" i="1"/>
  <c r="C174" i="12"/>
  <c r="Z239" i="1"/>
  <c r="B174" i="12"/>
  <c r="X239" i="1"/>
  <c r="W239" i="1"/>
  <c r="V239" i="1"/>
  <c r="T239" i="1"/>
  <c r="S239" i="1"/>
  <c r="U402" i="1"/>
  <c r="M16" i="1"/>
  <c r="I251" i="1"/>
  <c r="I250" i="1"/>
  <c r="I249" i="1"/>
  <c r="I248" i="1"/>
  <c r="I247" i="1"/>
  <c r="I245" i="1"/>
  <c r="I243" i="1"/>
  <c r="I383" i="1"/>
  <c r="G382" i="1"/>
  <c r="T20" i="1"/>
  <c r="T27" i="1"/>
  <c r="T79" i="1"/>
  <c r="T50" i="1"/>
  <c r="T275" i="1"/>
  <c r="T289" i="1"/>
  <c r="T300" i="1"/>
  <c r="T311" i="1"/>
  <c r="T319" i="1"/>
  <c r="T328" i="1"/>
  <c r="T336" i="1"/>
  <c r="T344" i="1"/>
  <c r="T351" i="1"/>
  <c r="T363" i="1"/>
  <c r="T372" i="1"/>
  <c r="T380" i="1"/>
  <c r="T387" i="1"/>
  <c r="AX10" i="1"/>
  <c r="AO10" i="1"/>
  <c r="AF10" i="1"/>
  <c r="B7" i="5"/>
  <c r="B8" i="5"/>
  <c r="B9" i="5"/>
  <c r="B10" i="5"/>
  <c r="B11" i="5"/>
  <c r="B12" i="5"/>
  <c r="B13" i="5"/>
  <c r="B14" i="5"/>
  <c r="BL275" i="1"/>
  <c r="BK275" i="1"/>
  <c r="BJ275" i="1"/>
  <c r="BI275" i="1"/>
  <c r="BH275" i="1"/>
  <c r="BD275" i="1"/>
  <c r="AU275" i="1"/>
  <c r="AL275" i="1"/>
  <c r="AE275" i="1"/>
  <c r="J10" i="5"/>
  <c r="AD275" i="1"/>
  <c r="B106" i="14"/>
  <c r="AA275" i="1"/>
  <c r="Z275" i="1"/>
  <c r="E10" i="5"/>
  <c r="X275" i="1"/>
  <c r="V275" i="1"/>
  <c r="W275" i="1"/>
  <c r="S275" i="1"/>
  <c r="A1" i="8"/>
  <c r="A1" i="7"/>
  <c r="I39" i="5"/>
  <c r="H39" i="5"/>
  <c r="I38" i="5"/>
  <c r="H38" i="5"/>
  <c r="I37" i="5"/>
  <c r="H37" i="5"/>
  <c r="I36" i="5"/>
  <c r="H36" i="5"/>
  <c r="I35" i="5"/>
  <c r="I34" i="5"/>
  <c r="I41" i="5"/>
  <c r="H35" i="5"/>
  <c r="H34" i="5"/>
  <c r="H41" i="5"/>
  <c r="G34" i="5"/>
  <c r="G39" i="5"/>
  <c r="G38" i="5"/>
  <c r="F38" i="5"/>
  <c r="D38" i="5"/>
  <c r="G37" i="5"/>
  <c r="G36" i="5"/>
  <c r="G35" i="5"/>
  <c r="F39" i="5"/>
  <c r="D39" i="5"/>
  <c r="C39" i="5"/>
  <c r="E39" i="5"/>
  <c r="F37" i="5"/>
  <c r="F36" i="5"/>
  <c r="D36" i="5"/>
  <c r="J36" i="5"/>
  <c r="C36" i="5"/>
  <c r="E36" i="5"/>
  <c r="K36" i="5"/>
  <c r="F35" i="5"/>
  <c r="F34" i="5"/>
  <c r="D40" i="5"/>
  <c r="D37" i="5"/>
  <c r="D35" i="5"/>
  <c r="D34" i="5"/>
  <c r="C40" i="5"/>
  <c r="C38" i="5"/>
  <c r="C37" i="5"/>
  <c r="C35" i="5"/>
  <c r="E35" i="5"/>
  <c r="C34" i="5"/>
  <c r="B40" i="5"/>
  <c r="B39" i="5"/>
  <c r="B38" i="5"/>
  <c r="B37" i="5"/>
  <c r="B36" i="5"/>
  <c r="B35" i="5"/>
  <c r="B34" i="5"/>
  <c r="I246" i="1"/>
  <c r="I244" i="1"/>
  <c r="I242" i="1"/>
  <c r="I164" i="1"/>
  <c r="I163" i="1"/>
  <c r="I162" i="1"/>
  <c r="B24" i="5"/>
  <c r="B23" i="5"/>
  <c r="B21" i="5"/>
  <c r="B20" i="5"/>
  <c r="B19" i="5"/>
  <c r="B18" i="5"/>
  <c r="B22" i="5"/>
  <c r="B17" i="5"/>
  <c r="B16" i="5"/>
  <c r="B6" i="5"/>
  <c r="C2" i="5"/>
  <c r="BD387" i="1"/>
  <c r="BD380" i="1"/>
  <c r="BD363" i="1"/>
  <c r="BD351" i="1"/>
  <c r="BD344" i="1"/>
  <c r="BD336" i="1"/>
  <c r="BD372" i="1"/>
  <c r="BD328" i="1"/>
  <c r="BD319" i="1"/>
  <c r="BD311" i="1"/>
  <c r="BF300" i="1"/>
  <c r="BD300" i="1"/>
  <c r="BD289" i="1"/>
  <c r="BD159" i="1"/>
  <c r="BD50" i="1"/>
  <c r="BD79" i="1"/>
  <c r="BD27" i="1"/>
  <c r="G36" i="6"/>
  <c r="A36" i="6"/>
  <c r="G3" i="6"/>
  <c r="K32" i="6"/>
  <c r="A3" i="6"/>
  <c r="E32" i="6"/>
  <c r="AK355" i="1"/>
  <c r="AM355" i="1"/>
  <c r="AN355" i="1"/>
  <c r="AU387" i="1"/>
  <c r="AU380" i="1"/>
  <c r="AU363" i="1"/>
  <c r="AU351" i="1"/>
  <c r="AU344" i="1"/>
  <c r="AU336" i="1"/>
  <c r="AU372" i="1"/>
  <c r="AU328" i="1"/>
  <c r="AU319" i="1"/>
  <c r="AU311" i="1"/>
  <c r="AU300" i="1"/>
  <c r="AU289" i="1"/>
  <c r="AU159" i="1"/>
  <c r="AU50" i="1"/>
  <c r="AU79" i="1"/>
  <c r="AU27" i="1"/>
  <c r="I63" i="1"/>
  <c r="I61" i="1"/>
  <c r="I59" i="1"/>
  <c r="I57" i="1"/>
  <c r="I55" i="1"/>
  <c r="AE387" i="1"/>
  <c r="J24" i="5"/>
  <c r="AD387" i="1"/>
  <c r="AA387" i="1"/>
  <c r="F24" i="5"/>
  <c r="AE380" i="1"/>
  <c r="AD380" i="1"/>
  <c r="I23" i="5"/>
  <c r="AA380" i="1"/>
  <c r="AE363" i="1"/>
  <c r="J21" i="5"/>
  <c r="AD363" i="1"/>
  <c r="B330" i="14"/>
  <c r="AA363" i="1"/>
  <c r="AE351" i="1"/>
  <c r="J20" i="5"/>
  <c r="AD351" i="1"/>
  <c r="AA351" i="1"/>
  <c r="F20" i="5"/>
  <c r="AE344" i="1"/>
  <c r="J19" i="5"/>
  <c r="AD344" i="1"/>
  <c r="AA344" i="1"/>
  <c r="AE336" i="1"/>
  <c r="AD336" i="1"/>
  <c r="I18" i="5"/>
  <c r="AA336" i="1"/>
  <c r="F18" i="5"/>
  <c r="AE372" i="1"/>
  <c r="J22" i="5"/>
  <c r="AD372" i="1"/>
  <c r="I22" i="5"/>
  <c r="AA372" i="1"/>
  <c r="F22" i="5"/>
  <c r="AE328" i="1"/>
  <c r="AD328" i="1"/>
  <c r="AA328" i="1"/>
  <c r="C270" i="12"/>
  <c r="AE319" i="1"/>
  <c r="AD319" i="1"/>
  <c r="I16" i="5"/>
  <c r="AA319" i="1"/>
  <c r="AE311" i="1"/>
  <c r="J14" i="5"/>
  <c r="AD311" i="1"/>
  <c r="B237" i="14"/>
  <c r="AA311" i="1"/>
  <c r="F14" i="5"/>
  <c r="AE289" i="1"/>
  <c r="J11" i="5"/>
  <c r="AD289" i="1"/>
  <c r="I11" i="5"/>
  <c r="AA289" i="1"/>
  <c r="C138" i="12"/>
  <c r="AE159" i="1"/>
  <c r="J9" i="5"/>
  <c r="AD159" i="1"/>
  <c r="AA159" i="1"/>
  <c r="AE27" i="1"/>
  <c r="J6" i="5"/>
  <c r="AD27" i="1"/>
  <c r="I6" i="5"/>
  <c r="AC27" i="1"/>
  <c r="C7" i="13"/>
  <c r="AE20" i="1"/>
  <c r="AD20" i="1"/>
  <c r="AC20" i="1"/>
  <c r="AB20" i="1"/>
  <c r="AE79" i="1"/>
  <c r="J7" i="5"/>
  <c r="AD79" i="1"/>
  <c r="I7" i="5"/>
  <c r="AE50" i="1"/>
  <c r="J8" i="5"/>
  <c r="AD50" i="1"/>
  <c r="B44" i="14"/>
  <c r="AA50" i="1"/>
  <c r="F8" i="5"/>
  <c r="AA20" i="1"/>
  <c r="Z20" i="1"/>
  <c r="X20" i="1"/>
  <c r="W20" i="1"/>
  <c r="AA27" i="1"/>
  <c r="F6" i="5"/>
  <c r="BL387" i="1"/>
  <c r="BL380" i="1"/>
  <c r="BL363" i="1"/>
  <c r="BL351" i="1"/>
  <c r="BL344" i="1"/>
  <c r="BL336" i="1"/>
  <c r="BL372" i="1"/>
  <c r="BL328" i="1"/>
  <c r="BL319" i="1"/>
  <c r="BL311" i="1"/>
  <c r="BL300" i="1"/>
  <c r="BL289" i="1"/>
  <c r="BL159" i="1"/>
  <c r="BL50" i="1"/>
  <c r="BL79" i="1"/>
  <c r="BL27" i="1"/>
  <c r="I64" i="1"/>
  <c r="I62" i="1"/>
  <c r="I60" i="1"/>
  <c r="I58" i="1"/>
  <c r="I56" i="1"/>
  <c r="I54" i="1"/>
  <c r="I53" i="1"/>
  <c r="S300" i="1"/>
  <c r="J299" i="1"/>
  <c r="I299" i="1"/>
  <c r="H299" i="1"/>
  <c r="G299" i="1"/>
  <c r="D299" i="1"/>
  <c r="BC298" i="1"/>
  <c r="BE298" i="1"/>
  <c r="S387" i="1"/>
  <c r="S380" i="1"/>
  <c r="S363" i="1"/>
  <c r="S351" i="1"/>
  <c r="S344" i="1"/>
  <c r="S336" i="1"/>
  <c r="S372" i="1"/>
  <c r="S328" i="1"/>
  <c r="S319" i="1"/>
  <c r="S289" i="1"/>
  <c r="I4" i="5"/>
  <c r="G4" i="5"/>
  <c r="E4" i="5"/>
  <c r="V336" i="1"/>
  <c r="V344" i="1"/>
  <c r="V351" i="1"/>
  <c r="D20" i="5"/>
  <c r="V363" i="1"/>
  <c r="V380" i="1"/>
  <c r="V387" i="1"/>
  <c r="X387" i="1"/>
  <c r="X380" i="1"/>
  <c r="D23" i="5"/>
  <c r="W380" i="1"/>
  <c r="X363" i="1"/>
  <c r="X351" i="1"/>
  <c r="X344" i="1"/>
  <c r="X336" i="1"/>
  <c r="W336" i="1"/>
  <c r="D18" i="5"/>
  <c r="X372" i="1"/>
  <c r="D22" i="5"/>
  <c r="X328" i="1"/>
  <c r="X319" i="1"/>
  <c r="X311" i="1"/>
  <c r="V311" i="1"/>
  <c r="W311" i="1"/>
  <c r="X300" i="1"/>
  <c r="X289" i="1"/>
  <c r="X159" i="1"/>
  <c r="X50" i="1"/>
  <c r="V50" i="1"/>
  <c r="W50" i="1"/>
  <c r="X79" i="1"/>
  <c r="X27" i="1"/>
  <c r="V372" i="1"/>
  <c r="V328" i="1"/>
  <c r="W328" i="1"/>
  <c r="V319" i="1"/>
  <c r="V300" i="1"/>
  <c r="V289" i="1"/>
  <c r="W289" i="1"/>
  <c r="V159" i="1"/>
  <c r="V79" i="1"/>
  <c r="V27" i="1"/>
  <c r="W27" i="1"/>
  <c r="BG300" i="1"/>
  <c r="AW300" i="1"/>
  <c r="W79" i="1"/>
  <c r="W159" i="1"/>
  <c r="W300" i="1"/>
  <c r="W319" i="1"/>
  <c r="D16" i="5"/>
  <c r="W372" i="1"/>
  <c r="W387" i="1"/>
  <c r="D24" i="5"/>
  <c r="W363" i="1"/>
  <c r="W351" i="1"/>
  <c r="W344" i="1"/>
  <c r="N387" i="1"/>
  <c r="N363" i="1"/>
  <c r="N351" i="1"/>
  <c r="N344" i="1"/>
  <c r="N372" i="1"/>
  <c r="N328" i="1"/>
  <c r="N319" i="1"/>
  <c r="N50" i="1"/>
  <c r="BK387" i="1"/>
  <c r="BK380" i="1"/>
  <c r="BK363" i="1"/>
  <c r="BK351" i="1"/>
  <c r="BK344" i="1"/>
  <c r="BK336" i="1"/>
  <c r="BK372" i="1"/>
  <c r="BK328" i="1"/>
  <c r="BK319" i="1"/>
  <c r="BK311" i="1"/>
  <c r="BK300" i="1"/>
  <c r="BK289" i="1"/>
  <c r="BK159" i="1"/>
  <c r="BK50" i="1"/>
  <c r="BK79" i="1"/>
  <c r="BK27" i="1"/>
  <c r="BJ387" i="1"/>
  <c r="BJ380" i="1"/>
  <c r="BJ363" i="1"/>
  <c r="BJ351" i="1"/>
  <c r="BJ344" i="1"/>
  <c r="BJ336" i="1"/>
  <c r="BJ372" i="1"/>
  <c r="BJ328" i="1"/>
  <c r="BJ319" i="1"/>
  <c r="BJ311" i="1"/>
  <c r="BJ300" i="1"/>
  <c r="BJ289" i="1"/>
  <c r="BJ159" i="1"/>
  <c r="BJ50" i="1"/>
  <c r="BJ79" i="1"/>
  <c r="BJ27" i="1"/>
  <c r="BI387" i="1"/>
  <c r="BI380" i="1"/>
  <c r="BI363" i="1"/>
  <c r="BI351" i="1"/>
  <c r="BI344" i="1"/>
  <c r="BI336" i="1"/>
  <c r="BI372" i="1"/>
  <c r="BI328" i="1"/>
  <c r="BI319" i="1"/>
  <c r="BI311" i="1"/>
  <c r="BI300" i="1"/>
  <c r="BI289" i="1"/>
  <c r="BI159" i="1"/>
  <c r="BI50" i="1"/>
  <c r="BI79" i="1"/>
  <c r="BI27" i="1"/>
  <c r="BH387" i="1"/>
  <c r="BH380" i="1"/>
  <c r="BH363" i="1"/>
  <c r="BH351" i="1"/>
  <c r="BH344" i="1"/>
  <c r="BH336" i="1"/>
  <c r="BH372" i="1"/>
  <c r="BH328" i="1"/>
  <c r="BH319" i="1"/>
  <c r="BH311" i="1"/>
  <c r="BH300" i="1"/>
  <c r="BH289" i="1"/>
  <c r="BH159" i="1"/>
  <c r="BH50" i="1"/>
  <c r="BH79" i="1"/>
  <c r="BH27" i="1"/>
  <c r="AN300" i="1"/>
  <c r="Z319" i="1"/>
  <c r="Z311" i="1"/>
  <c r="Z27" i="1"/>
  <c r="B7" i="12"/>
  <c r="E6" i="5"/>
  <c r="Z351" i="1"/>
  <c r="Z336" i="1"/>
  <c r="B285" i="12"/>
  <c r="Z328" i="1"/>
  <c r="E17" i="5"/>
  <c r="Z289" i="1"/>
  <c r="B138" i="12"/>
  <c r="Z344" i="1"/>
  <c r="Z363" i="1"/>
  <c r="Z380" i="1"/>
  <c r="E23" i="5"/>
  <c r="Z50" i="1"/>
  <c r="B44" i="12"/>
  <c r="Z387" i="1"/>
  <c r="Z159" i="1"/>
  <c r="B76" i="12"/>
  <c r="AL300" i="1"/>
  <c r="S50" i="1"/>
  <c r="AL363" i="1"/>
  <c r="AL380" i="1"/>
  <c r="AL344" i="1"/>
  <c r="AL351" i="1"/>
  <c r="AL311" i="1"/>
  <c r="AL372" i="1"/>
  <c r="AL336" i="1"/>
  <c r="AL159" i="1"/>
  <c r="AL328" i="1"/>
  <c r="AL387" i="1"/>
  <c r="AL27" i="1"/>
  <c r="AL289" i="1"/>
  <c r="AL50" i="1"/>
  <c r="AL319" i="1"/>
  <c r="AL79" i="1"/>
  <c r="Z372" i="1"/>
  <c r="S27" i="1"/>
  <c r="S79" i="1"/>
  <c r="S20" i="1"/>
  <c r="S311" i="1"/>
  <c r="N24" i="1"/>
  <c r="F21" i="5"/>
  <c r="C330" i="12"/>
  <c r="F17" i="5"/>
  <c r="B106" i="12"/>
  <c r="C375" i="14"/>
  <c r="I24" i="5"/>
  <c r="B375" i="14"/>
  <c r="B360" i="14"/>
  <c r="C345" i="14"/>
  <c r="I10" i="5"/>
  <c r="C76" i="14"/>
  <c r="C44" i="14"/>
  <c r="H23" i="5"/>
  <c r="H21" i="5"/>
  <c r="H20" i="5"/>
  <c r="H19" i="5"/>
  <c r="G18" i="5"/>
  <c r="H18" i="5"/>
  <c r="H17" i="5"/>
  <c r="H11" i="5"/>
  <c r="G10" i="5"/>
  <c r="G7" i="5"/>
  <c r="C76" i="12"/>
  <c r="C44" i="12"/>
  <c r="B12" i="12"/>
  <c r="AS25" i="1"/>
  <c r="AT25" i="1"/>
  <c r="AV25" i="1"/>
  <c r="AW25" i="1"/>
  <c r="AS89" i="1"/>
  <c r="AT89" i="1"/>
  <c r="AV89" i="1"/>
  <c r="AW89" i="1"/>
  <c r="AS309" i="1"/>
  <c r="AT309" i="1"/>
  <c r="AV309" i="1"/>
  <c r="AW309" i="1"/>
  <c r="AS59" i="1"/>
  <c r="AT59" i="1"/>
  <c r="AV59" i="1"/>
  <c r="AW59" i="1"/>
  <c r="AS254" i="1"/>
  <c r="AT254" i="1"/>
  <c r="AV254" i="1"/>
  <c r="AW254" i="1"/>
  <c r="AS40" i="1"/>
  <c r="AT40" i="1"/>
  <c r="AV40" i="1"/>
  <c r="AW40" i="1"/>
  <c r="AS235" i="1"/>
  <c r="AT235" i="1"/>
  <c r="AV235" i="1"/>
  <c r="AW235" i="1"/>
  <c r="AS378" i="1"/>
  <c r="AT378" i="1"/>
  <c r="AV378" i="1"/>
  <c r="AW378" i="1"/>
  <c r="AS315" i="1"/>
  <c r="AT315" i="1"/>
  <c r="AV315" i="1"/>
  <c r="AW315" i="1"/>
  <c r="BB307" i="1"/>
  <c r="BC307" i="1"/>
  <c r="BE307" i="1"/>
  <c r="BF307" i="1"/>
  <c r="AS39" i="1"/>
  <c r="AT39" i="1"/>
  <c r="AV39" i="1"/>
  <c r="AW39" i="1"/>
  <c r="AS76" i="1"/>
  <c r="AT76" i="1"/>
  <c r="AV76" i="1"/>
  <c r="AW76" i="1"/>
  <c r="AS218" i="1"/>
  <c r="AT218" i="1"/>
  <c r="AV218" i="1"/>
  <c r="AW218" i="1"/>
  <c r="AS280" i="1"/>
  <c r="AT280" i="1"/>
  <c r="AV280" i="1"/>
  <c r="AW280" i="1"/>
  <c r="BB165" i="1"/>
  <c r="BC165" i="1"/>
  <c r="BE165" i="1"/>
  <c r="BF165" i="1"/>
  <c r="BB318" i="1"/>
  <c r="BC318" i="1"/>
  <c r="BE318" i="1"/>
  <c r="BF318" i="1"/>
  <c r="AS24" i="1"/>
  <c r="AT24" i="1"/>
  <c r="AV24" i="1"/>
  <c r="AW24" i="1"/>
  <c r="AS72" i="1"/>
  <c r="AT72" i="1"/>
  <c r="AV72" i="1"/>
  <c r="AW72" i="1"/>
  <c r="AS255" i="1"/>
  <c r="AT255" i="1"/>
  <c r="AV255" i="1"/>
  <c r="AW255" i="1"/>
  <c r="BB153" i="1"/>
  <c r="BC153" i="1"/>
  <c r="BE153" i="1"/>
  <c r="BF153" i="1"/>
  <c r="AS385" i="1"/>
  <c r="AT385" i="1"/>
  <c r="AV385" i="1"/>
  <c r="AW385" i="1"/>
  <c r="AS359" i="1"/>
  <c r="AT359" i="1"/>
  <c r="AV359" i="1"/>
  <c r="AW359" i="1"/>
  <c r="AS330" i="1"/>
  <c r="AT330" i="1"/>
  <c r="AS303" i="1"/>
  <c r="AT303" i="1"/>
  <c r="AV303" i="1"/>
  <c r="AW303" i="1"/>
  <c r="AS266" i="1"/>
  <c r="AT266" i="1"/>
  <c r="AV266" i="1"/>
  <c r="AW266" i="1"/>
  <c r="AS249" i="1"/>
  <c r="AT249" i="1"/>
  <c r="AV249" i="1"/>
  <c r="AW249" i="1"/>
  <c r="AS224" i="1"/>
  <c r="AT224" i="1"/>
  <c r="AV224" i="1"/>
  <c r="AW224" i="1"/>
  <c r="AS157" i="1"/>
  <c r="AT157" i="1"/>
  <c r="AV157" i="1"/>
  <c r="AW157" i="1"/>
  <c r="AS85" i="1"/>
  <c r="AT85" i="1"/>
  <c r="AV85" i="1"/>
  <c r="AW85" i="1"/>
  <c r="AS67" i="1"/>
  <c r="AT67" i="1"/>
  <c r="AV67" i="1"/>
  <c r="AW67" i="1"/>
  <c r="AS48" i="1"/>
  <c r="AT48" i="1"/>
  <c r="AV48" i="1"/>
  <c r="AW48" i="1"/>
  <c r="AS35" i="1"/>
  <c r="AT35" i="1"/>
  <c r="AV35" i="1"/>
  <c r="AW35" i="1"/>
  <c r="AS384" i="1"/>
  <c r="AT384" i="1"/>
  <c r="AV384" i="1"/>
  <c r="AW384" i="1"/>
  <c r="AS350" i="1"/>
  <c r="AT350" i="1"/>
  <c r="AV350" i="1"/>
  <c r="AW350" i="1"/>
  <c r="AS317" i="1"/>
  <c r="AT317" i="1"/>
  <c r="AV317" i="1"/>
  <c r="AW317" i="1"/>
  <c r="AS286" i="1"/>
  <c r="AT286" i="1"/>
  <c r="AV286" i="1"/>
  <c r="AW286" i="1"/>
  <c r="AS264" i="1"/>
  <c r="AT264" i="1"/>
  <c r="AV264" i="1"/>
  <c r="AW264" i="1"/>
  <c r="AS242" i="1"/>
  <c r="AT242" i="1"/>
  <c r="AV242" i="1"/>
  <c r="AW242" i="1"/>
  <c r="AS219" i="1"/>
  <c r="AT219" i="1"/>
  <c r="AV219" i="1"/>
  <c r="AW219" i="1"/>
  <c r="AS153" i="1"/>
  <c r="AT153" i="1"/>
  <c r="AV153" i="1"/>
  <c r="AW153" i="1"/>
  <c r="AS77" i="1"/>
  <c r="AT77" i="1"/>
  <c r="AV77" i="1"/>
  <c r="AW77" i="1"/>
  <c r="AS62" i="1"/>
  <c r="AT62" i="1"/>
  <c r="AV62" i="1"/>
  <c r="AW62" i="1"/>
  <c r="AS47" i="1"/>
  <c r="AT47" i="1"/>
  <c r="AV47" i="1"/>
  <c r="AW47" i="1"/>
  <c r="AS31" i="1"/>
  <c r="AT31" i="1"/>
  <c r="AV31" i="1"/>
  <c r="AW31" i="1"/>
  <c r="AS16" i="1"/>
  <c r="AT16" i="1"/>
  <c r="AV16" i="1"/>
  <c r="AW16" i="1"/>
  <c r="AS54" i="1"/>
  <c r="AT54" i="1"/>
  <c r="AV54" i="1"/>
  <c r="AW54" i="1"/>
  <c r="AS88" i="1"/>
  <c r="AT88" i="1"/>
  <c r="AV88" i="1"/>
  <c r="AW88" i="1"/>
  <c r="AS163" i="1"/>
  <c r="AT163" i="1"/>
  <c r="AV163" i="1"/>
  <c r="AW163" i="1"/>
  <c r="AS230" i="1"/>
  <c r="AT230" i="1"/>
  <c r="AV230" i="1"/>
  <c r="AW230" i="1"/>
  <c r="AS273" i="1"/>
  <c r="AT273" i="1"/>
  <c r="AV273" i="1"/>
  <c r="AW273" i="1"/>
  <c r="AS332" i="1"/>
  <c r="AT332" i="1"/>
  <c r="AV332" i="1"/>
  <c r="AW332" i="1"/>
  <c r="BB386" i="1"/>
  <c r="BC386" i="1"/>
  <c r="BE386" i="1"/>
  <c r="BF386" i="1"/>
  <c r="BB350" i="1"/>
  <c r="BC350" i="1"/>
  <c r="BE350" i="1"/>
  <c r="BF350" i="1"/>
  <c r="BB314" i="1"/>
  <c r="BC314" i="1"/>
  <c r="BE314" i="1"/>
  <c r="BF314" i="1"/>
  <c r="BB256" i="1"/>
  <c r="BC256" i="1"/>
  <c r="BE256" i="1"/>
  <c r="BF256" i="1"/>
  <c r="BB234" i="1"/>
  <c r="BC234" i="1"/>
  <c r="BE234" i="1"/>
  <c r="BF234" i="1"/>
  <c r="BB223" i="1"/>
  <c r="BC223" i="1"/>
  <c r="BE223" i="1"/>
  <c r="BF223" i="1"/>
  <c r="BB84" i="1"/>
  <c r="BC84" i="1"/>
  <c r="BE84" i="1"/>
  <c r="BF84" i="1"/>
  <c r="BB49" i="1"/>
  <c r="BC49" i="1"/>
  <c r="BE49" i="1"/>
  <c r="BF49" i="1"/>
  <c r="BB30" i="1"/>
  <c r="BC30" i="1"/>
  <c r="BE30" i="1"/>
  <c r="BF30" i="1"/>
  <c r="BB360" i="1"/>
  <c r="BC360" i="1"/>
  <c r="BE360" i="1"/>
  <c r="BF360" i="1"/>
  <c r="BB323" i="1"/>
  <c r="BC323" i="1"/>
  <c r="BE323" i="1"/>
  <c r="BF323" i="1"/>
  <c r="BB245" i="1"/>
  <c r="BC245" i="1"/>
  <c r="BE245" i="1"/>
  <c r="BF245" i="1"/>
  <c r="BB222" i="1"/>
  <c r="BC222" i="1"/>
  <c r="BE222" i="1"/>
  <c r="BF222" i="1"/>
  <c r="BB154" i="1"/>
  <c r="BC154" i="1"/>
  <c r="BE154" i="1"/>
  <c r="BF154" i="1"/>
  <c r="BB70" i="1"/>
  <c r="BC70" i="1"/>
  <c r="BE70" i="1"/>
  <c r="BF70" i="1"/>
  <c r="BB46" i="1"/>
  <c r="BC46" i="1"/>
  <c r="BE46" i="1"/>
  <c r="BF46" i="1"/>
  <c r="BB88" i="1"/>
  <c r="BC88" i="1"/>
  <c r="BE88" i="1"/>
  <c r="BF88" i="1"/>
  <c r="BB247" i="1"/>
  <c r="BC247" i="1"/>
  <c r="BE247" i="1"/>
  <c r="BF247" i="1"/>
  <c r="BB305" i="1"/>
  <c r="BC305" i="1"/>
  <c r="BE305" i="1"/>
  <c r="BF305" i="1"/>
  <c r="BB355" i="1"/>
  <c r="O262" i="1"/>
  <c r="N153" i="1"/>
  <c r="O153" i="1"/>
  <c r="AS379" i="1"/>
  <c r="AT379" i="1"/>
  <c r="AV379" i="1"/>
  <c r="AW379" i="1"/>
  <c r="AS376" i="1"/>
  <c r="AT376" i="1"/>
  <c r="AV376" i="1"/>
  <c r="AW376" i="1"/>
  <c r="AS358" i="1"/>
  <c r="AT358" i="1"/>
  <c r="AV358" i="1"/>
  <c r="AW358" i="1"/>
  <c r="AS339" i="1"/>
  <c r="AT339" i="1"/>
  <c r="AV339" i="1"/>
  <c r="AW339" i="1"/>
  <c r="AS323" i="1"/>
  <c r="AT323" i="1"/>
  <c r="AV323" i="1"/>
  <c r="AW323" i="1"/>
  <c r="AS308" i="1"/>
  <c r="AT308" i="1"/>
  <c r="AV308" i="1"/>
  <c r="AW308" i="1"/>
  <c r="AS284" i="1"/>
  <c r="AT284" i="1"/>
  <c r="AV284" i="1"/>
  <c r="AW284" i="1"/>
  <c r="AS272" i="1"/>
  <c r="AT272" i="1"/>
  <c r="AV272" i="1"/>
  <c r="AW272" i="1"/>
  <c r="AS259" i="1"/>
  <c r="AT259" i="1"/>
  <c r="AV259" i="1"/>
  <c r="AW259" i="1"/>
  <c r="AS247" i="1"/>
  <c r="AT247" i="1"/>
  <c r="AV247" i="1"/>
  <c r="AW247" i="1"/>
  <c r="AS234" i="1"/>
  <c r="AT234" i="1"/>
  <c r="AV234" i="1"/>
  <c r="AW234" i="1"/>
  <c r="AS223" i="1"/>
  <c r="AT223" i="1"/>
  <c r="AV223" i="1"/>
  <c r="AW223" i="1"/>
  <c r="AS167" i="1"/>
  <c r="AT167" i="1"/>
  <c r="AV167" i="1"/>
  <c r="AW167" i="1"/>
  <c r="AS156" i="1"/>
  <c r="AT156" i="1"/>
  <c r="AV156" i="1"/>
  <c r="AW156" i="1"/>
  <c r="AS92" i="1"/>
  <c r="AT92" i="1"/>
  <c r="AV92" i="1"/>
  <c r="AW92" i="1"/>
  <c r="AS84" i="1"/>
  <c r="AT84" i="1"/>
  <c r="AV84" i="1"/>
  <c r="AW84" i="1"/>
  <c r="AS73" i="1"/>
  <c r="AT73" i="1"/>
  <c r="AV73" i="1"/>
  <c r="AW73" i="1"/>
  <c r="AS63" i="1"/>
  <c r="AT63" i="1"/>
  <c r="AV63" i="1"/>
  <c r="AW63" i="1"/>
  <c r="AS55" i="1"/>
  <c r="AT55" i="1"/>
  <c r="AV55" i="1"/>
  <c r="AW55" i="1"/>
  <c r="AS44" i="1"/>
  <c r="AT44" i="1"/>
  <c r="AV44" i="1"/>
  <c r="AW44" i="1"/>
  <c r="AS36" i="1"/>
  <c r="AT36" i="1"/>
  <c r="AV36" i="1"/>
  <c r="AW36" i="1"/>
  <c r="AS26" i="1"/>
  <c r="AT26" i="1"/>
  <c r="AV26" i="1"/>
  <c r="AW26" i="1"/>
  <c r="AS18" i="1"/>
  <c r="AT18" i="1"/>
  <c r="AV18" i="1"/>
  <c r="AW18" i="1"/>
  <c r="AS32" i="1"/>
  <c r="AT32" i="1"/>
  <c r="AV32" i="1"/>
  <c r="AW32" i="1"/>
  <c r="AS43" i="1"/>
  <c r="AT43" i="1"/>
  <c r="AV43" i="1"/>
  <c r="AW43" i="1"/>
  <c r="AS58" i="1"/>
  <c r="AT58" i="1"/>
  <c r="AV58" i="1"/>
  <c r="AW58" i="1"/>
  <c r="AS68" i="1"/>
  <c r="AT68" i="1"/>
  <c r="AV68" i="1"/>
  <c r="AW68" i="1"/>
  <c r="AS78" i="1"/>
  <c r="AT78" i="1"/>
  <c r="AV78" i="1"/>
  <c r="AW78" i="1"/>
  <c r="AS164" i="1"/>
  <c r="AT164" i="1"/>
  <c r="AV164" i="1"/>
  <c r="AW164" i="1"/>
  <c r="AS228" i="1"/>
  <c r="AT228" i="1"/>
  <c r="AV228" i="1"/>
  <c r="AW228" i="1"/>
  <c r="AS243" i="1"/>
  <c r="AT243" i="1"/>
  <c r="AV243" i="1"/>
  <c r="AW243" i="1"/>
  <c r="AS260" i="1"/>
  <c r="AT260" i="1"/>
  <c r="AV260" i="1"/>
  <c r="AW260" i="1"/>
  <c r="AS279" i="1"/>
  <c r="AT279" i="1"/>
  <c r="AV279" i="1"/>
  <c r="AW279" i="1"/>
  <c r="AS304" i="1"/>
  <c r="AT304" i="1"/>
  <c r="AV304" i="1"/>
  <c r="AW304" i="1"/>
  <c r="AS324" i="1"/>
  <c r="AT324" i="1"/>
  <c r="AV324" i="1"/>
  <c r="AW324" i="1"/>
  <c r="AS349" i="1"/>
  <c r="AT349" i="1"/>
  <c r="AV349" i="1"/>
  <c r="AW349" i="1"/>
  <c r="AS369" i="1"/>
  <c r="AT369" i="1"/>
  <c r="AV369" i="1"/>
  <c r="AW369" i="1"/>
  <c r="BB35" i="1"/>
  <c r="BC35" i="1"/>
  <c r="BE35" i="1"/>
  <c r="BF35" i="1"/>
  <c r="BB43" i="1"/>
  <c r="BC43" i="1"/>
  <c r="BE43" i="1"/>
  <c r="BF43" i="1"/>
  <c r="BB69" i="1"/>
  <c r="BC69" i="1"/>
  <c r="BE69" i="1"/>
  <c r="BF69" i="1"/>
  <c r="BB158" i="1"/>
  <c r="BC158" i="1"/>
  <c r="BE158" i="1"/>
  <c r="BF158" i="1"/>
  <c r="BB226" i="1"/>
  <c r="BC226" i="1"/>
  <c r="BE226" i="1"/>
  <c r="BF226" i="1"/>
  <c r="BB242" i="1"/>
  <c r="BC242" i="1"/>
  <c r="BE242" i="1"/>
  <c r="BF242" i="1"/>
  <c r="BB264" i="1"/>
  <c r="BC264" i="1"/>
  <c r="BE264" i="1"/>
  <c r="BF264" i="1"/>
  <c r="BB274" i="1"/>
  <c r="BC274" i="1"/>
  <c r="BE274" i="1"/>
  <c r="BF274" i="1"/>
  <c r="BB283" i="1"/>
  <c r="BC283" i="1"/>
  <c r="BE283" i="1"/>
  <c r="BF283" i="1"/>
  <c r="BB330" i="1"/>
  <c r="BC330" i="1"/>
  <c r="BE330" i="1"/>
  <c r="BF330" i="1"/>
  <c r="BB367" i="1"/>
  <c r="BC367" i="1"/>
  <c r="BE367" i="1"/>
  <c r="BF367" i="1"/>
  <c r="N226" i="1"/>
  <c r="N264" i="1"/>
  <c r="O278" i="1"/>
  <c r="O253" i="1"/>
  <c r="O287" i="1"/>
  <c r="AS14" i="1"/>
  <c r="AT14" i="1"/>
  <c r="AV14" i="1"/>
  <c r="AS22" i="1"/>
  <c r="AT22" i="1"/>
  <c r="AS29" i="1"/>
  <c r="AT29" i="1"/>
  <c r="AS33" i="1"/>
  <c r="AT33" i="1"/>
  <c r="AV33" i="1"/>
  <c r="AW33" i="1"/>
  <c r="AS37" i="1"/>
  <c r="AT37" i="1"/>
  <c r="AV37" i="1"/>
  <c r="AW37" i="1"/>
  <c r="AS41" i="1"/>
  <c r="AT41" i="1"/>
  <c r="AV41" i="1"/>
  <c r="AW41" i="1"/>
  <c r="AS45" i="1"/>
  <c r="AT45" i="1"/>
  <c r="AV45" i="1"/>
  <c r="AW45" i="1"/>
  <c r="AS49" i="1"/>
  <c r="AT49" i="1"/>
  <c r="AV49" i="1"/>
  <c r="AW49" i="1"/>
  <c r="AS56" i="1"/>
  <c r="AT56" i="1"/>
  <c r="AV56" i="1"/>
  <c r="AW56" i="1"/>
  <c r="AS60" i="1"/>
  <c r="AT60" i="1"/>
  <c r="AV60" i="1"/>
  <c r="AW60" i="1"/>
  <c r="AS64" i="1"/>
  <c r="AT64" i="1"/>
  <c r="AV64" i="1"/>
  <c r="AW64" i="1"/>
  <c r="AS69" i="1"/>
  <c r="AT69" i="1"/>
  <c r="AV69" i="1"/>
  <c r="AW69" i="1"/>
  <c r="AS70" i="1"/>
  <c r="AT70" i="1"/>
  <c r="AV70" i="1"/>
  <c r="AW70" i="1"/>
  <c r="AS74" i="1"/>
  <c r="AT74" i="1"/>
  <c r="AV74" i="1"/>
  <c r="AW74" i="1"/>
  <c r="AS82" i="1"/>
  <c r="AT82" i="1"/>
  <c r="AS86" i="1"/>
  <c r="AT86" i="1"/>
  <c r="AV86" i="1"/>
  <c r="AW86" i="1"/>
  <c r="AS90" i="1"/>
  <c r="AT90" i="1"/>
  <c r="AV90" i="1"/>
  <c r="AW90" i="1"/>
  <c r="AS154" i="1"/>
  <c r="AT154" i="1"/>
  <c r="AV154" i="1"/>
  <c r="AW154" i="1"/>
  <c r="AS158" i="1"/>
  <c r="AT158" i="1"/>
  <c r="AV158" i="1"/>
  <c r="AW158" i="1"/>
  <c r="AS165" i="1"/>
  <c r="AT165" i="1"/>
  <c r="AV165" i="1"/>
  <c r="AW165" i="1"/>
  <c r="AS220" i="1"/>
  <c r="AT220" i="1"/>
  <c r="AV220" i="1"/>
  <c r="AW220" i="1"/>
  <c r="AS226" i="1"/>
  <c r="AT226" i="1"/>
  <c r="AV226" i="1"/>
  <c r="AW226" i="1"/>
  <c r="AS231" i="1"/>
  <c r="AT231" i="1"/>
  <c r="AV231" i="1"/>
  <c r="AW231" i="1"/>
  <c r="AS236" i="1"/>
  <c r="AT236" i="1"/>
  <c r="AV236" i="1"/>
  <c r="AW236" i="1"/>
  <c r="AS245" i="1"/>
  <c r="AT245" i="1"/>
  <c r="AV245" i="1"/>
  <c r="AW245" i="1"/>
  <c r="AS250" i="1"/>
  <c r="AT250" i="1"/>
  <c r="AV250" i="1"/>
  <c r="AW250" i="1"/>
  <c r="AS256" i="1"/>
  <c r="AT256" i="1"/>
  <c r="AV256" i="1"/>
  <c r="AW256" i="1"/>
  <c r="AS262" i="1"/>
  <c r="AT262" i="1"/>
  <c r="AV262" i="1"/>
  <c r="AW262" i="1"/>
  <c r="AS267" i="1"/>
  <c r="AT267" i="1"/>
  <c r="AV267" i="1"/>
  <c r="AW267" i="1"/>
  <c r="AS274" i="1"/>
  <c r="AT274" i="1"/>
  <c r="AV274" i="1"/>
  <c r="AW274" i="1"/>
  <c r="AS282" i="1"/>
  <c r="AT282" i="1"/>
  <c r="AV282" i="1"/>
  <c r="AW282" i="1"/>
  <c r="AS287" i="1"/>
  <c r="AT287" i="1"/>
  <c r="AV287" i="1"/>
  <c r="AW287" i="1"/>
  <c r="AS305" i="1"/>
  <c r="AT305" i="1"/>
  <c r="AV305" i="1"/>
  <c r="AW305" i="1"/>
  <c r="AS313" i="1"/>
  <c r="AT313" i="1"/>
  <c r="AS318" i="1"/>
  <c r="AT318" i="1"/>
  <c r="AV318" i="1"/>
  <c r="AW318" i="1"/>
  <c r="AS325" i="1"/>
  <c r="AT325" i="1"/>
  <c r="AV325" i="1"/>
  <c r="AW325" i="1"/>
  <c r="AS334" i="1"/>
  <c r="AT334" i="1"/>
  <c r="AV334" i="1"/>
  <c r="AW334" i="1"/>
  <c r="AS343" i="1"/>
  <c r="AT343" i="1"/>
  <c r="AS354" i="1"/>
  <c r="AT354" i="1"/>
  <c r="AV354" i="1"/>
  <c r="AW354" i="1"/>
  <c r="AS362" i="1"/>
  <c r="AT362" i="1"/>
  <c r="AV362" i="1"/>
  <c r="AW362" i="1"/>
  <c r="AS370" i="1"/>
  <c r="AT370" i="1"/>
  <c r="AV370" i="1"/>
  <c r="AW370" i="1"/>
  <c r="AS386" i="1"/>
  <c r="AT386" i="1"/>
  <c r="AS382" i="1"/>
  <c r="AT382" i="1"/>
  <c r="AV382" i="1"/>
  <c r="AW382" i="1"/>
  <c r="AS377" i="1"/>
  <c r="AT377" i="1"/>
  <c r="AS371" i="1"/>
  <c r="AT371" i="1"/>
  <c r="AV371" i="1"/>
  <c r="AW371" i="1"/>
  <c r="AS367" i="1"/>
  <c r="AT367" i="1"/>
  <c r="AV367" i="1"/>
  <c r="AS361" i="1"/>
  <c r="AT361" i="1"/>
  <c r="AV361" i="1"/>
  <c r="AW361" i="1"/>
  <c r="AS357" i="1"/>
  <c r="AT357" i="1"/>
  <c r="AS353" i="1"/>
  <c r="AT353" i="1"/>
  <c r="AV353" i="1"/>
  <c r="AS347" i="1"/>
  <c r="AT347" i="1"/>
  <c r="AV347" i="1"/>
  <c r="AW347" i="1"/>
  <c r="AS341" i="1"/>
  <c r="AT341" i="1"/>
  <c r="AV341" i="1"/>
  <c r="AW341" i="1"/>
  <c r="AS335" i="1"/>
  <c r="AT335" i="1"/>
  <c r="AV335" i="1"/>
  <c r="AW335" i="1"/>
  <c r="AS331" i="1"/>
  <c r="AT331" i="1"/>
  <c r="AV331" i="1"/>
  <c r="AW331" i="1"/>
  <c r="AS375" i="1"/>
  <c r="AT375" i="1"/>
  <c r="AV375" i="1"/>
  <c r="AW375" i="1"/>
  <c r="AS368" i="1"/>
  <c r="AT368" i="1"/>
  <c r="AV368" i="1"/>
  <c r="AW368" i="1"/>
  <c r="AS360" i="1"/>
  <c r="AT360" i="1"/>
  <c r="AV360" i="1"/>
  <c r="AW360" i="1"/>
  <c r="AS355" i="1"/>
  <c r="AS348" i="1"/>
  <c r="AT348" i="1"/>
  <c r="AV348" i="1"/>
  <c r="AW348" i="1"/>
  <c r="AS340" i="1"/>
  <c r="AT340" i="1"/>
  <c r="AV340" i="1"/>
  <c r="AW340" i="1"/>
  <c r="AS333" i="1"/>
  <c r="AT333" i="1"/>
  <c r="AS326" i="1"/>
  <c r="AT326" i="1"/>
  <c r="AV326" i="1"/>
  <c r="AW326" i="1"/>
  <c r="AS322" i="1"/>
  <c r="AT322" i="1"/>
  <c r="AV322" i="1"/>
  <c r="AS316" i="1"/>
  <c r="AT316" i="1"/>
  <c r="AV316" i="1"/>
  <c r="AW316" i="1"/>
  <c r="AS310" i="1"/>
  <c r="AT310" i="1"/>
  <c r="AV310" i="1"/>
  <c r="AW310" i="1"/>
  <c r="AS306" i="1"/>
  <c r="AT306" i="1"/>
  <c r="AV306" i="1"/>
  <c r="AW306" i="1"/>
  <c r="AS302" i="1"/>
  <c r="AT302" i="1"/>
  <c r="AV302" i="1"/>
  <c r="AW302" i="1"/>
  <c r="AS285" i="1"/>
  <c r="AT285" i="1"/>
  <c r="AV285" i="1"/>
  <c r="AW285" i="1"/>
  <c r="AS281" i="1"/>
  <c r="AT281" i="1"/>
  <c r="AS277" i="1"/>
  <c r="AT277" i="1"/>
  <c r="AS271" i="1"/>
  <c r="AT271" i="1"/>
  <c r="AV271" i="1"/>
  <c r="AW271" i="1"/>
  <c r="AS265" i="1"/>
  <c r="AT265" i="1"/>
  <c r="AV265" i="1"/>
  <c r="AW265" i="1"/>
  <c r="AS261" i="1"/>
  <c r="AT261" i="1"/>
  <c r="AV261" i="1"/>
  <c r="AW261" i="1"/>
  <c r="AS257" i="1"/>
  <c r="AT257" i="1"/>
  <c r="AV257" i="1"/>
  <c r="AW257" i="1"/>
  <c r="AS253" i="1"/>
  <c r="AT253" i="1"/>
  <c r="AV253" i="1"/>
  <c r="AW253" i="1"/>
  <c r="AS248" i="1"/>
  <c r="AT248" i="1"/>
  <c r="AV248" i="1"/>
  <c r="AW248" i="1"/>
  <c r="AS244" i="1"/>
  <c r="AT244" i="1"/>
  <c r="AV244" i="1"/>
  <c r="AW244" i="1"/>
  <c r="AS237" i="1"/>
  <c r="AT237" i="1"/>
  <c r="AV237" i="1"/>
  <c r="AW237" i="1"/>
  <c r="AS233" i="1"/>
  <c r="AT233" i="1"/>
  <c r="AV233" i="1"/>
  <c r="AW233" i="1"/>
  <c r="AS229" i="1"/>
  <c r="AT229" i="1"/>
  <c r="AV229" i="1"/>
  <c r="AW229" i="1"/>
  <c r="AS225" i="1"/>
  <c r="AT225" i="1"/>
  <c r="AV225" i="1"/>
  <c r="AW225" i="1"/>
  <c r="AS221" i="1"/>
  <c r="AT221" i="1"/>
  <c r="AV221" i="1"/>
  <c r="AW221" i="1"/>
  <c r="AS15" i="1"/>
  <c r="AT15" i="1"/>
  <c r="AV15" i="1"/>
  <c r="AW15" i="1"/>
  <c r="AS23" i="1"/>
  <c r="AT23" i="1"/>
  <c r="AS30" i="1"/>
  <c r="AT30" i="1"/>
  <c r="AV30" i="1"/>
  <c r="AW30" i="1"/>
  <c r="AS34" i="1"/>
  <c r="AT34" i="1"/>
  <c r="AV34" i="1"/>
  <c r="AW34" i="1"/>
  <c r="AS38" i="1"/>
  <c r="AT38" i="1"/>
  <c r="AV38" i="1"/>
  <c r="AW38" i="1"/>
  <c r="AS42" i="1"/>
  <c r="AT42" i="1"/>
  <c r="AV42" i="1"/>
  <c r="AW42" i="1"/>
  <c r="AS46" i="1"/>
  <c r="AT46" i="1"/>
  <c r="AV46" i="1"/>
  <c r="AW46" i="1"/>
  <c r="AS53" i="1"/>
  <c r="AT53" i="1"/>
  <c r="AV53" i="1"/>
  <c r="AW53" i="1"/>
  <c r="AS57" i="1"/>
  <c r="AT57" i="1"/>
  <c r="AV57" i="1"/>
  <c r="AW57" i="1"/>
  <c r="AS61" i="1"/>
  <c r="AT61" i="1"/>
  <c r="AV61" i="1"/>
  <c r="AW61" i="1"/>
  <c r="AS65" i="1"/>
  <c r="AT65" i="1"/>
  <c r="AV65" i="1"/>
  <c r="AW65" i="1"/>
  <c r="AS71" i="1"/>
  <c r="AT71" i="1"/>
  <c r="AV71" i="1"/>
  <c r="AW71" i="1"/>
  <c r="AS75" i="1"/>
  <c r="AT75" i="1"/>
  <c r="AV75" i="1"/>
  <c r="AW75" i="1"/>
  <c r="AS83" i="1"/>
  <c r="AT83" i="1"/>
  <c r="AV83" i="1"/>
  <c r="AW83" i="1"/>
  <c r="AS87" i="1"/>
  <c r="AT87" i="1"/>
  <c r="AV87" i="1"/>
  <c r="AW87" i="1"/>
  <c r="AS91" i="1"/>
  <c r="AT91" i="1"/>
  <c r="AV91" i="1"/>
  <c r="AW91" i="1"/>
  <c r="AS155" i="1"/>
  <c r="AT155" i="1"/>
  <c r="AV155" i="1"/>
  <c r="AW155" i="1"/>
  <c r="AS162" i="1"/>
  <c r="AT162" i="1"/>
  <c r="AV162" i="1"/>
  <c r="AW162" i="1"/>
  <c r="AS166" i="1"/>
  <c r="AT166" i="1"/>
  <c r="AV166" i="1"/>
  <c r="AW166" i="1"/>
  <c r="AS217" i="1"/>
  <c r="AT217" i="1"/>
  <c r="AV217" i="1"/>
  <c r="AW217" i="1"/>
  <c r="AS222" i="1"/>
  <c r="AT222" i="1"/>
  <c r="AV222" i="1"/>
  <c r="AW222" i="1"/>
  <c r="AS227" i="1"/>
  <c r="AT227" i="1"/>
  <c r="AV227" i="1"/>
  <c r="AW227" i="1"/>
  <c r="AS232" i="1"/>
  <c r="AT232" i="1"/>
  <c r="AV232" i="1"/>
  <c r="AW232" i="1"/>
  <c r="AS238" i="1"/>
  <c r="AT238" i="1"/>
  <c r="AV238" i="1"/>
  <c r="AW238" i="1"/>
  <c r="AS246" i="1"/>
  <c r="AT246" i="1"/>
  <c r="AV246" i="1"/>
  <c r="AW246" i="1"/>
  <c r="AS251" i="1"/>
  <c r="AT251" i="1"/>
  <c r="AV251" i="1"/>
  <c r="AW251" i="1"/>
  <c r="AS258" i="1"/>
  <c r="AT258" i="1"/>
  <c r="AV258" i="1"/>
  <c r="AW258" i="1"/>
  <c r="AS263" i="1"/>
  <c r="AT263" i="1"/>
  <c r="AV263" i="1"/>
  <c r="AW263" i="1"/>
  <c r="AS269" i="1"/>
  <c r="AT269" i="1"/>
  <c r="AV269" i="1"/>
  <c r="AW269" i="1"/>
  <c r="AS278" i="1"/>
  <c r="AT278" i="1"/>
  <c r="AV278" i="1"/>
  <c r="AW278" i="1"/>
  <c r="AS283" i="1"/>
  <c r="AT283" i="1"/>
  <c r="AV283" i="1"/>
  <c r="AW283" i="1"/>
  <c r="AS288" i="1"/>
  <c r="AT288" i="1"/>
  <c r="AV288" i="1"/>
  <c r="AW288" i="1"/>
  <c r="AS307" i="1"/>
  <c r="AT307" i="1"/>
  <c r="AV307" i="1"/>
  <c r="AS314" i="1"/>
  <c r="AT314" i="1"/>
  <c r="AV314" i="1"/>
  <c r="AW314" i="1"/>
  <c r="AS321" i="1"/>
  <c r="AT321" i="1"/>
  <c r="AV321" i="1"/>
  <c r="AW321" i="1"/>
  <c r="AS327" i="1"/>
  <c r="AT327" i="1"/>
  <c r="AV327" i="1"/>
  <c r="AW327" i="1"/>
  <c r="AS338" i="1"/>
  <c r="AT338" i="1"/>
  <c r="AV338" i="1"/>
  <c r="AW338" i="1"/>
  <c r="AS346" i="1"/>
  <c r="AT346" i="1"/>
  <c r="AS356" i="1"/>
  <c r="AT356" i="1"/>
  <c r="AV356" i="1"/>
  <c r="AW356" i="1"/>
  <c r="AS374" i="1"/>
  <c r="AT374" i="1"/>
  <c r="AV374" i="1"/>
  <c r="AS383" i="1"/>
  <c r="AT383" i="1"/>
  <c r="AV383" i="1"/>
  <c r="AW383" i="1"/>
  <c r="BB378" i="1"/>
  <c r="BC378" i="1"/>
  <c r="BE378" i="1"/>
  <c r="BB358" i="1"/>
  <c r="BC358" i="1"/>
  <c r="BE358" i="1"/>
  <c r="BF358" i="1"/>
  <c r="BB342" i="1"/>
  <c r="BC342" i="1"/>
  <c r="BB332" i="1"/>
  <c r="BC332" i="1"/>
  <c r="BE332" i="1"/>
  <c r="BF332" i="1"/>
  <c r="BB310" i="1"/>
  <c r="BC310" i="1"/>
  <c r="BE310" i="1"/>
  <c r="BF310" i="1"/>
  <c r="BB285" i="1"/>
  <c r="BC285" i="1"/>
  <c r="BE285" i="1"/>
  <c r="BF285" i="1"/>
  <c r="BB265" i="1"/>
  <c r="BC265" i="1"/>
  <c r="BE265" i="1"/>
  <c r="BF265" i="1"/>
  <c r="BB257" i="1"/>
  <c r="BC257" i="1"/>
  <c r="BE257" i="1"/>
  <c r="BF257" i="1"/>
  <c r="BB248" i="1"/>
  <c r="BC248" i="1"/>
  <c r="BE248" i="1"/>
  <c r="BF248" i="1"/>
  <c r="BB233" i="1"/>
  <c r="BC233" i="1"/>
  <c r="BE233" i="1"/>
  <c r="BF233" i="1"/>
  <c r="BB217" i="1"/>
  <c r="BC217" i="1"/>
  <c r="BE217" i="1"/>
  <c r="BF217" i="1"/>
  <c r="BB155" i="1"/>
  <c r="BC155" i="1"/>
  <c r="BE155" i="1"/>
  <c r="BF155" i="1"/>
  <c r="BB83" i="1"/>
  <c r="BC83" i="1"/>
  <c r="BE83" i="1"/>
  <c r="BF83" i="1"/>
  <c r="BB72" i="1"/>
  <c r="BC72" i="1"/>
  <c r="BE72" i="1"/>
  <c r="BF72" i="1"/>
  <c r="BB63" i="1"/>
  <c r="BC63" i="1"/>
  <c r="BE63" i="1"/>
  <c r="BF63" i="1"/>
  <c r="BB48" i="1"/>
  <c r="BC48" i="1"/>
  <c r="BE48" i="1"/>
  <c r="BF48" i="1"/>
  <c r="BB40" i="1"/>
  <c r="BC40" i="1"/>
  <c r="BE40" i="1"/>
  <c r="BF40" i="1"/>
  <c r="BB32" i="1"/>
  <c r="BC32" i="1"/>
  <c r="BE32" i="1"/>
  <c r="BF32" i="1"/>
  <c r="BB23" i="1"/>
  <c r="BC23" i="1"/>
  <c r="BE23" i="1"/>
  <c r="BF23" i="1"/>
  <c r="BB56" i="1"/>
  <c r="BC56" i="1"/>
  <c r="BE56" i="1"/>
  <c r="BF56" i="1"/>
  <c r="BB67" i="1"/>
  <c r="BC67" i="1"/>
  <c r="BE67" i="1"/>
  <c r="BF67" i="1"/>
  <c r="BB86" i="1"/>
  <c r="BC86" i="1"/>
  <c r="BE86" i="1"/>
  <c r="BF86" i="1"/>
  <c r="BB156" i="1"/>
  <c r="BC156" i="1"/>
  <c r="BE156" i="1"/>
  <c r="BF156" i="1"/>
  <c r="BB219" i="1"/>
  <c r="BC219" i="1"/>
  <c r="BE219" i="1"/>
  <c r="BF219" i="1"/>
  <c r="BB235" i="1"/>
  <c r="BC235" i="1"/>
  <c r="BE235" i="1"/>
  <c r="BF235" i="1"/>
  <c r="BB249" i="1"/>
  <c r="BC249" i="1"/>
  <c r="BE249" i="1"/>
  <c r="BF249" i="1"/>
  <c r="BB255" i="1"/>
  <c r="BC255" i="1"/>
  <c r="BE255" i="1"/>
  <c r="BF255" i="1"/>
  <c r="BB266" i="1"/>
  <c r="BC266" i="1"/>
  <c r="BE266" i="1"/>
  <c r="BF266" i="1"/>
  <c r="BB280" i="1"/>
  <c r="BC280" i="1"/>
  <c r="BE280" i="1"/>
  <c r="BF280" i="1"/>
  <c r="BB309" i="1"/>
  <c r="BC309" i="1"/>
  <c r="BE309" i="1"/>
  <c r="BF309" i="1"/>
  <c r="BB317" i="1"/>
  <c r="BC317" i="1"/>
  <c r="BE317" i="1"/>
  <c r="BF317" i="1"/>
  <c r="BB331" i="1"/>
  <c r="BC331" i="1"/>
  <c r="BE331" i="1"/>
  <c r="BF331" i="1"/>
  <c r="BB346" i="1"/>
  <c r="BC346" i="1"/>
  <c r="BB359" i="1"/>
  <c r="BC359" i="1"/>
  <c r="BE359" i="1"/>
  <c r="BF359" i="1"/>
  <c r="AT292" i="1"/>
  <c r="AV292" i="1"/>
  <c r="O331" i="1"/>
  <c r="O336" i="1"/>
  <c r="U398" i="1"/>
  <c r="U399" i="1"/>
  <c r="H22" i="5"/>
  <c r="I21" i="5"/>
  <c r="H16" i="5"/>
  <c r="H14" i="5"/>
  <c r="C237" i="14"/>
  <c r="C237" i="12"/>
  <c r="F11" i="5"/>
  <c r="H13" i="5"/>
  <c r="H9" i="5"/>
  <c r="G9" i="5"/>
  <c r="H7" i="5"/>
  <c r="I8" i="5"/>
  <c r="O274" i="1"/>
  <c r="BE294" i="1"/>
  <c r="P76" i="1"/>
  <c r="H16" i="14"/>
  <c r="I16" i="14"/>
  <c r="H225" i="14"/>
  <c r="I225" i="14"/>
  <c r="H149" i="14"/>
  <c r="I149" i="14"/>
  <c r="H30" i="14"/>
  <c r="I30" i="14"/>
  <c r="H202" i="14"/>
  <c r="I202" i="14"/>
  <c r="H112" i="14"/>
  <c r="I112" i="14"/>
  <c r="H384" i="14"/>
  <c r="I384" i="14"/>
  <c r="H353" i="14"/>
  <c r="I353" i="14"/>
  <c r="H315" i="14"/>
  <c r="I315" i="14"/>
  <c r="H281" i="14"/>
  <c r="I281" i="14"/>
  <c r="H259" i="14"/>
  <c r="I259" i="14"/>
  <c r="H241" i="14"/>
  <c r="I241" i="14"/>
  <c r="H358" i="14"/>
  <c r="I358" i="14"/>
  <c r="H290" i="14"/>
  <c r="I290" i="14"/>
  <c r="H370" i="14"/>
  <c r="I370" i="14"/>
  <c r="H316" i="14"/>
  <c r="I316" i="14"/>
  <c r="H280" i="14"/>
  <c r="I280" i="14"/>
  <c r="H372" i="14"/>
  <c r="I372" i="14"/>
  <c r="H348" i="14"/>
  <c r="I348" i="14"/>
  <c r="H266" i="14"/>
  <c r="I266" i="14"/>
  <c r="H208" i="14"/>
  <c r="I208" i="14"/>
  <c r="H192" i="14"/>
  <c r="I192" i="14"/>
  <c r="H169" i="14"/>
  <c r="I169" i="14"/>
  <c r="H148" i="14"/>
  <c r="I148" i="14"/>
  <c r="H129" i="14"/>
  <c r="I129" i="14"/>
  <c r="H100" i="14"/>
  <c r="I100" i="14"/>
  <c r="H81" i="14"/>
  <c r="I81" i="14"/>
  <c r="H60" i="14"/>
  <c r="I60" i="14"/>
  <c r="H41" i="14"/>
  <c r="I41" i="14"/>
  <c r="H17" i="14"/>
  <c r="I17" i="14"/>
  <c r="H352" i="14"/>
  <c r="I352" i="14"/>
  <c r="H248" i="14"/>
  <c r="I248" i="14"/>
  <c r="H195" i="14"/>
  <c r="I195" i="14"/>
  <c r="H179" i="14"/>
  <c r="I179" i="14"/>
  <c r="H158" i="14"/>
  <c r="I158" i="14"/>
  <c r="H31" i="14"/>
  <c r="I31" i="14"/>
  <c r="H50" i="14"/>
  <c r="I50" i="14"/>
  <c r="H79" i="14"/>
  <c r="I79" i="14"/>
  <c r="H107" i="14"/>
  <c r="I107" i="14"/>
  <c r="H162" i="14"/>
  <c r="I162" i="14"/>
  <c r="H198" i="14"/>
  <c r="I198" i="14"/>
  <c r="H300" i="14"/>
  <c r="I300" i="14"/>
  <c r="H106" i="14"/>
  <c r="I106" i="14"/>
  <c r="H102" i="14"/>
  <c r="I102" i="14"/>
  <c r="H110" i="14"/>
  <c r="I110" i="14"/>
  <c r="H14" i="14"/>
  <c r="I14" i="14"/>
  <c r="H168" i="14"/>
  <c r="I168" i="14"/>
  <c r="H94" i="14"/>
  <c r="I94" i="14"/>
  <c r="H226" i="14"/>
  <c r="I226" i="14"/>
  <c r="H381" i="14"/>
  <c r="I381" i="14"/>
  <c r="H357" i="14"/>
  <c r="I357" i="14"/>
  <c r="H323" i="14"/>
  <c r="I323" i="14"/>
  <c r="H291" i="14"/>
  <c r="I291" i="14"/>
  <c r="H261" i="14"/>
  <c r="I261" i="14"/>
  <c r="H243" i="14"/>
  <c r="I243" i="14"/>
  <c r="H233" i="14"/>
  <c r="I233" i="14"/>
  <c r="H298" i="14"/>
  <c r="I298" i="14"/>
  <c r="H250" i="14"/>
  <c r="I250" i="14"/>
  <c r="H332" i="14"/>
  <c r="I332" i="14"/>
  <c r="H286" i="14"/>
  <c r="I286" i="14"/>
  <c r="H238" i="14"/>
  <c r="I238" i="14"/>
  <c r="H364" i="14"/>
  <c r="I364" i="14"/>
  <c r="H288" i="14"/>
  <c r="I288" i="14"/>
  <c r="H220" i="14"/>
  <c r="I220" i="14"/>
  <c r="H196" i="14"/>
  <c r="I196" i="14"/>
  <c r="H176" i="14"/>
  <c r="I176" i="14"/>
  <c r="H156" i="14"/>
  <c r="I156" i="14"/>
  <c r="H132" i="14"/>
  <c r="I132" i="14"/>
  <c r="H113" i="14"/>
  <c r="I113" i="14"/>
  <c r="H84" i="14"/>
  <c r="I84" i="14"/>
  <c r="H65" i="14"/>
  <c r="I65" i="14"/>
  <c r="H44" i="14"/>
  <c r="I44" i="14"/>
  <c r="H25" i="14"/>
  <c r="I25" i="14"/>
  <c r="H368" i="14"/>
  <c r="I368" i="14"/>
  <c r="H292" i="14"/>
  <c r="I292" i="14"/>
  <c r="H219" i="14"/>
  <c r="I219" i="14"/>
  <c r="H199" i="14"/>
  <c r="I199" i="14"/>
  <c r="H163" i="14"/>
  <c r="I163" i="14"/>
  <c r="H142" i="14"/>
  <c r="I142" i="14"/>
  <c r="H27" i="14"/>
  <c r="I27" i="14"/>
  <c r="H46" i="14"/>
  <c r="I46" i="14"/>
  <c r="H71" i="14"/>
  <c r="I71" i="14"/>
  <c r="H93" i="14"/>
  <c r="I93" i="14"/>
  <c r="H122" i="14"/>
  <c r="I122" i="14"/>
  <c r="H146" i="14"/>
  <c r="I146" i="14"/>
  <c r="H182" i="14"/>
  <c r="I182" i="14"/>
  <c r="H214" i="14"/>
  <c r="I214" i="14"/>
  <c r="H278" i="14"/>
  <c r="I278" i="14"/>
  <c r="H95" i="14"/>
  <c r="I95" i="14"/>
  <c r="H7" i="14"/>
  <c r="I7" i="14"/>
  <c r="H55" i="14"/>
  <c r="I55" i="14"/>
  <c r="H378" i="14"/>
  <c r="I378" i="14"/>
  <c r="H337" i="14"/>
  <c r="I337" i="14"/>
  <c r="H273" i="14"/>
  <c r="I273" i="14"/>
  <c r="H260" i="14"/>
  <c r="I260" i="14"/>
  <c r="H294" i="14"/>
  <c r="I294" i="14"/>
  <c r="H224" i="14"/>
  <c r="I224" i="14"/>
  <c r="H180" i="14"/>
  <c r="I180" i="14"/>
  <c r="H89" i="14"/>
  <c r="I89" i="14"/>
  <c r="H52" i="14"/>
  <c r="I52" i="14"/>
  <c r="H9" i="14"/>
  <c r="I9" i="14"/>
  <c r="H223" i="14"/>
  <c r="I223" i="14"/>
  <c r="H187" i="14"/>
  <c r="I187" i="14"/>
  <c r="H150" i="14"/>
  <c r="I150" i="14"/>
  <c r="H90" i="14"/>
  <c r="I90" i="14"/>
  <c r="H206" i="14"/>
  <c r="I206" i="14"/>
  <c r="H62" i="14"/>
  <c r="I62" i="14"/>
  <c r="H72" i="14"/>
  <c r="I72" i="14"/>
  <c r="H58" i="14"/>
  <c r="I58" i="14"/>
  <c r="H39" i="14"/>
  <c r="I39" i="14"/>
  <c r="H371" i="14"/>
  <c r="I371" i="14"/>
  <c r="H297" i="14"/>
  <c r="I297" i="14"/>
  <c r="H235" i="14"/>
  <c r="I235" i="14"/>
  <c r="H362" i="14"/>
  <c r="I362" i="14"/>
  <c r="H244" i="14"/>
  <c r="I244" i="14"/>
  <c r="H164" i="14"/>
  <c r="I164" i="14"/>
  <c r="H116" i="14"/>
  <c r="I116" i="14"/>
  <c r="H57" i="14"/>
  <c r="I57" i="14"/>
  <c r="H207" i="14"/>
  <c r="I207" i="14"/>
  <c r="H155" i="14"/>
  <c r="I155" i="14"/>
  <c r="H64" i="14"/>
  <c r="I64" i="14"/>
  <c r="H118" i="14"/>
  <c r="I118" i="14"/>
  <c r="H63" i="14"/>
  <c r="I63" i="14"/>
  <c r="H78" i="14"/>
  <c r="I78" i="14"/>
  <c r="H165" i="14"/>
  <c r="I165" i="14"/>
  <c r="H341" i="14"/>
  <c r="I341" i="14"/>
  <c r="H255" i="14"/>
  <c r="I255" i="14"/>
  <c r="H320" i="14"/>
  <c r="I320" i="14"/>
  <c r="H342" i="14"/>
  <c r="I342" i="14"/>
  <c r="H145" i="14"/>
  <c r="I145" i="14"/>
  <c r="H73" i="14"/>
  <c r="I73" i="14"/>
  <c r="H28" i="14"/>
  <c r="I28" i="14"/>
  <c r="H227" i="14"/>
  <c r="I227" i="14"/>
  <c r="H24" i="14"/>
  <c r="I24" i="14"/>
  <c r="H167" i="14"/>
  <c r="I167" i="14"/>
  <c r="H230" i="14"/>
  <c r="I230" i="14"/>
  <c r="H88" i="14"/>
  <c r="I88" i="14"/>
  <c r="N165" i="1"/>
  <c r="BB74" i="1"/>
  <c r="BC74" i="1"/>
  <c r="BE74" i="1"/>
  <c r="BF74" i="1"/>
  <c r="BB22" i="1"/>
  <c r="BC22" i="1"/>
  <c r="BE22" i="1"/>
  <c r="BF22" i="1"/>
  <c r="BB262" i="1"/>
  <c r="BC262" i="1"/>
  <c r="BE262" i="1"/>
  <c r="BF262" i="1"/>
  <c r="BB34" i="1"/>
  <c r="BC34" i="1"/>
  <c r="BE34" i="1"/>
  <c r="BF34" i="1"/>
  <c r="BB220" i="1"/>
  <c r="BC220" i="1"/>
  <c r="BE220" i="1"/>
  <c r="BF220" i="1"/>
  <c r="BB282" i="1"/>
  <c r="BC282" i="1"/>
  <c r="BE282" i="1"/>
  <c r="BF282" i="1"/>
  <c r="BB54" i="1"/>
  <c r="BC54" i="1"/>
  <c r="BE54" i="1"/>
  <c r="BF54" i="1"/>
  <c r="BB53" i="1"/>
  <c r="BC53" i="1"/>
  <c r="BE53" i="1"/>
  <c r="BF53" i="1"/>
  <c r="BB55" i="1"/>
  <c r="BC55" i="1"/>
  <c r="BE55" i="1"/>
  <c r="BF55" i="1"/>
  <c r="BB57" i="1"/>
  <c r="BC57" i="1"/>
  <c r="BB58" i="1"/>
  <c r="BC58" i="1"/>
  <c r="BE58" i="1"/>
  <c r="BF58" i="1"/>
  <c r="BB59" i="1"/>
  <c r="BC59" i="1"/>
  <c r="BE59" i="1"/>
  <c r="BF59" i="1"/>
  <c r="BB60" i="1"/>
  <c r="BC60" i="1"/>
  <c r="BE60" i="1"/>
  <c r="BF60" i="1"/>
  <c r="BB61" i="1"/>
  <c r="BC61" i="1"/>
  <c r="BE61" i="1"/>
  <c r="BF61" i="1"/>
  <c r="BB62" i="1"/>
  <c r="BC62" i="1"/>
  <c r="BE62" i="1"/>
  <c r="BF62" i="1"/>
  <c r="BB64" i="1"/>
  <c r="BC64" i="1"/>
  <c r="BE64" i="1"/>
  <c r="BF64" i="1"/>
  <c r="BB65" i="1"/>
  <c r="BC65" i="1"/>
  <c r="BE65" i="1"/>
  <c r="BF65" i="1"/>
  <c r="BB68" i="1"/>
  <c r="BC68" i="1"/>
  <c r="BE68" i="1"/>
  <c r="BF68" i="1"/>
  <c r="BB71" i="1"/>
  <c r="BC71" i="1"/>
  <c r="BE71" i="1"/>
  <c r="BF71" i="1"/>
  <c r="BB73" i="1"/>
  <c r="BC73" i="1"/>
  <c r="BE73" i="1"/>
  <c r="BF73" i="1"/>
  <c r="BB75" i="1"/>
  <c r="BC75" i="1"/>
  <c r="BE75" i="1"/>
  <c r="BF75" i="1"/>
  <c r="BB76" i="1"/>
  <c r="BC76" i="1"/>
  <c r="BE76" i="1"/>
  <c r="BF76" i="1"/>
  <c r="BB77" i="1"/>
  <c r="BC77" i="1"/>
  <c r="BE77" i="1"/>
  <c r="BF77" i="1"/>
  <c r="BB78" i="1"/>
  <c r="BC78" i="1"/>
  <c r="BE78" i="1"/>
  <c r="BF78" i="1"/>
  <c r="BB272" i="1"/>
  <c r="BC272" i="1"/>
  <c r="BE272" i="1"/>
  <c r="BF272" i="1"/>
  <c r="BB343" i="1"/>
  <c r="BC343" i="1"/>
  <c r="BE343" i="1"/>
  <c r="BF343" i="1"/>
  <c r="BB284" i="1"/>
  <c r="BC284" i="1"/>
  <c r="BE284" i="1"/>
  <c r="BF284" i="1"/>
  <c r="BF366" i="1"/>
  <c r="BB368" i="1"/>
  <c r="BC368" i="1"/>
  <c r="BE368" i="1"/>
  <c r="BB369" i="1"/>
  <c r="BC369" i="1"/>
  <c r="BE369" i="1"/>
  <c r="BF369" i="1"/>
  <c r="BB370" i="1"/>
  <c r="BC370" i="1"/>
  <c r="BE370" i="1"/>
  <c r="BF370" i="1"/>
  <c r="BB371" i="1"/>
  <c r="BC371" i="1"/>
  <c r="BE371" i="1"/>
  <c r="BF371" i="1"/>
  <c r="BB236" i="1"/>
  <c r="BC236" i="1"/>
  <c r="BE236" i="1"/>
  <c r="BF236" i="1"/>
  <c r="BB341" i="1"/>
  <c r="BC341" i="1"/>
  <c r="BE341" i="1"/>
  <c r="BF341" i="1"/>
  <c r="BB251" i="1"/>
  <c r="BC251" i="1"/>
  <c r="BE251" i="1"/>
  <c r="BF251" i="1"/>
  <c r="BB356" i="1"/>
  <c r="BC356" i="1"/>
  <c r="BE356" i="1"/>
  <c r="BF356" i="1"/>
  <c r="BB238" i="1"/>
  <c r="BC238" i="1"/>
  <c r="BE238" i="1"/>
  <c r="BB315" i="1"/>
  <c r="BC315" i="1"/>
  <c r="BE315" i="1"/>
  <c r="BF315" i="1"/>
  <c r="BB259" i="1"/>
  <c r="BC259" i="1"/>
  <c r="BE259" i="1"/>
  <c r="BF259" i="1"/>
  <c r="BB33" i="1"/>
  <c r="BC33" i="1"/>
  <c r="BE33" i="1"/>
  <c r="BF33" i="1"/>
  <c r="BB375" i="1"/>
  <c r="BC375" i="1"/>
  <c r="BE375" i="1"/>
  <c r="BF375" i="1"/>
  <c r="BB325" i="1"/>
  <c r="BC325" i="1"/>
  <c r="BE325" i="1"/>
  <c r="BF325" i="1"/>
  <c r="BB279" i="1"/>
  <c r="BC279" i="1"/>
  <c r="BE279" i="1"/>
  <c r="BF279" i="1"/>
  <c r="BB246" i="1"/>
  <c r="BC246" i="1"/>
  <c r="BE246" i="1"/>
  <c r="BF246" i="1"/>
  <c r="BB157" i="1"/>
  <c r="BC157" i="1"/>
  <c r="BE157" i="1"/>
  <c r="BF157" i="1"/>
  <c r="BB382" i="1"/>
  <c r="BC382" i="1"/>
  <c r="BE382" i="1"/>
  <c r="BF382" i="1"/>
  <c r="BB334" i="1"/>
  <c r="BC334" i="1"/>
  <c r="BE334" i="1"/>
  <c r="BB287" i="1"/>
  <c r="BC287" i="1"/>
  <c r="BE287" i="1"/>
  <c r="BF287" i="1"/>
  <c r="BB254" i="1"/>
  <c r="BC254" i="1"/>
  <c r="BE254" i="1"/>
  <c r="BF254" i="1"/>
  <c r="BB167" i="1"/>
  <c r="BC167" i="1"/>
  <c r="BE167" i="1"/>
  <c r="BF167" i="1"/>
  <c r="BB82" i="1"/>
  <c r="BC82" i="1"/>
  <c r="BE82" i="1"/>
  <c r="BF82" i="1"/>
  <c r="BB38" i="1"/>
  <c r="BC38" i="1"/>
  <c r="BE38" i="1"/>
  <c r="BF38" i="1"/>
  <c r="BB41" i="1"/>
  <c r="BC41" i="1"/>
  <c r="BE41" i="1"/>
  <c r="BF41" i="1"/>
  <c r="BB163" i="1"/>
  <c r="BC163" i="1"/>
  <c r="BE163" i="1"/>
  <c r="BF163" i="1"/>
  <c r="BB377" i="1"/>
  <c r="BC377" i="1"/>
  <c r="BE377" i="1"/>
  <c r="BF377" i="1"/>
  <c r="BB29" i="1"/>
  <c r="BC29" i="1"/>
  <c r="BE29" i="1"/>
  <c r="BF29" i="1"/>
  <c r="BB31" i="1"/>
  <c r="BC31" i="1"/>
  <c r="BE31" i="1"/>
  <c r="BF31" i="1"/>
  <c r="BB36" i="1"/>
  <c r="BC36" i="1"/>
  <c r="BE36" i="1"/>
  <c r="BF36" i="1"/>
  <c r="BB37" i="1"/>
  <c r="BC37" i="1"/>
  <c r="BE37" i="1"/>
  <c r="BF37" i="1"/>
  <c r="BB39" i="1"/>
  <c r="BC39" i="1"/>
  <c r="BE39" i="1"/>
  <c r="BF39" i="1"/>
  <c r="BB42" i="1"/>
  <c r="BC42" i="1"/>
  <c r="BE42" i="1"/>
  <c r="BF42" i="1"/>
  <c r="BB44" i="1"/>
  <c r="BC44" i="1"/>
  <c r="BE44" i="1"/>
  <c r="BF44" i="1"/>
  <c r="BB45" i="1"/>
  <c r="BC45" i="1"/>
  <c r="BE45" i="1"/>
  <c r="BF45" i="1"/>
  <c r="BB47" i="1"/>
  <c r="BC47" i="1"/>
  <c r="BE47" i="1"/>
  <c r="BF47" i="1"/>
  <c r="BB85" i="1"/>
  <c r="BC85" i="1"/>
  <c r="BE85" i="1"/>
  <c r="BF85" i="1"/>
  <c r="BB232" i="1"/>
  <c r="BC232" i="1"/>
  <c r="BE232" i="1"/>
  <c r="BF232" i="1"/>
  <c r="BB258" i="1"/>
  <c r="BC258" i="1"/>
  <c r="BE258" i="1"/>
  <c r="BF258" i="1"/>
  <c r="BB313" i="1"/>
  <c r="BC313" i="1"/>
  <c r="BE313" i="1"/>
  <c r="BF313" i="1"/>
  <c r="BB340" i="1"/>
  <c r="BC340" i="1"/>
  <c r="BE340" i="1"/>
  <c r="BF340" i="1"/>
  <c r="BB354" i="1"/>
  <c r="BC354" i="1"/>
  <c r="BE354" i="1"/>
  <c r="BF354" i="1"/>
  <c r="BB338" i="1"/>
  <c r="BC338" i="1"/>
  <c r="BB322" i="1"/>
  <c r="BC322" i="1"/>
  <c r="BE322" i="1"/>
  <c r="BF322" i="1"/>
  <c r="BB321" i="1"/>
  <c r="BC321" i="1"/>
  <c r="BE321" i="1"/>
  <c r="BB324" i="1"/>
  <c r="BC324" i="1"/>
  <c r="BE324" i="1"/>
  <c r="BB326" i="1"/>
  <c r="BC326" i="1"/>
  <c r="BE326" i="1"/>
  <c r="BF326" i="1"/>
  <c r="BB327" i="1"/>
  <c r="BC327" i="1"/>
  <c r="BE327" i="1"/>
  <c r="BF327" i="1"/>
  <c r="BB302" i="1"/>
  <c r="BC302" i="1"/>
  <c r="BE302" i="1"/>
  <c r="BB277" i="1"/>
  <c r="BC277" i="1"/>
  <c r="BE277" i="1"/>
  <c r="BF277" i="1"/>
  <c r="BB244" i="1"/>
  <c r="BC244" i="1"/>
  <c r="BE244" i="1"/>
  <c r="BF244" i="1"/>
  <c r="BB225" i="1"/>
  <c r="BC225" i="1"/>
  <c r="BE225" i="1"/>
  <c r="BF225" i="1"/>
  <c r="BB166" i="1"/>
  <c r="BC166" i="1"/>
  <c r="BE166" i="1"/>
  <c r="BF166" i="1"/>
  <c r="BB87" i="1"/>
  <c r="BC87" i="1"/>
  <c r="BE87" i="1"/>
  <c r="BF87" i="1"/>
  <c r="BB16" i="1"/>
  <c r="BC16" i="1"/>
  <c r="BE16" i="1"/>
  <c r="BB385" i="1"/>
  <c r="BC385" i="1"/>
  <c r="BE385" i="1"/>
  <c r="BF385" i="1"/>
  <c r="BB353" i="1"/>
  <c r="BC353" i="1"/>
  <c r="BB304" i="1"/>
  <c r="BC304" i="1"/>
  <c r="BE304" i="1"/>
  <c r="BF304" i="1"/>
  <c r="BB273" i="1"/>
  <c r="BC273" i="1"/>
  <c r="BE273" i="1"/>
  <c r="BF273" i="1"/>
  <c r="BB230" i="1"/>
  <c r="BC230" i="1"/>
  <c r="BE230" i="1"/>
  <c r="BF230" i="1"/>
  <c r="BB164" i="1"/>
  <c r="BC164" i="1"/>
  <c r="BE164" i="1"/>
  <c r="BF164" i="1"/>
  <c r="BB14" i="1"/>
  <c r="BC14" i="1"/>
  <c r="BE14" i="1"/>
  <c r="BF14" i="1"/>
  <c r="BB162" i="1"/>
  <c r="BC162" i="1"/>
  <c r="BE162" i="1"/>
  <c r="BF162" i="1"/>
  <c r="BB229" i="1"/>
  <c r="BC229" i="1"/>
  <c r="BE229" i="1"/>
  <c r="BF229" i="1"/>
  <c r="BB253" i="1"/>
  <c r="BC253" i="1"/>
  <c r="BE253" i="1"/>
  <c r="BF253" i="1"/>
  <c r="BB271" i="1"/>
  <c r="BC271" i="1"/>
  <c r="BE271" i="1"/>
  <c r="BB306" i="1"/>
  <c r="BC306" i="1"/>
  <c r="BE306" i="1"/>
  <c r="BF306" i="1"/>
  <c r="BB348" i="1"/>
  <c r="BC348" i="1"/>
  <c r="BE348" i="1"/>
  <c r="BF348" i="1"/>
  <c r="BB374" i="1"/>
  <c r="BC374" i="1"/>
  <c r="BE374" i="1"/>
  <c r="BB376" i="1"/>
  <c r="BC376" i="1"/>
  <c r="BE376" i="1"/>
  <c r="BB349" i="1"/>
  <c r="BC349" i="1"/>
  <c r="BB303" i="1"/>
  <c r="BC303" i="1"/>
  <c r="BE303" i="1"/>
  <c r="BF303" i="1"/>
  <c r="BB269" i="1"/>
  <c r="BC269" i="1"/>
  <c r="BE269" i="1"/>
  <c r="BF269" i="1"/>
  <c r="BB24" i="1"/>
  <c r="BC24" i="1"/>
  <c r="BE24" i="1"/>
  <c r="BB90" i="1"/>
  <c r="BC90" i="1"/>
  <c r="BE90" i="1"/>
  <c r="BF90" i="1"/>
  <c r="BB231" i="1"/>
  <c r="BC231" i="1"/>
  <c r="BE231" i="1"/>
  <c r="BF231" i="1"/>
  <c r="BB278" i="1"/>
  <c r="BC278" i="1"/>
  <c r="BE278" i="1"/>
  <c r="BF278" i="1"/>
  <c r="BB347" i="1"/>
  <c r="BC347" i="1"/>
  <c r="BE347" i="1"/>
  <c r="BF347" i="1"/>
  <c r="BB288" i="1"/>
  <c r="BC288" i="1"/>
  <c r="BE288" i="1"/>
  <c r="BF288" i="1"/>
  <c r="BB361" i="1"/>
  <c r="BC361" i="1"/>
  <c r="BE361" i="1"/>
  <c r="BF361" i="1"/>
  <c r="BB89" i="1"/>
  <c r="BC89" i="1"/>
  <c r="BE89" i="1"/>
  <c r="BF89" i="1"/>
  <c r="P69" i="1"/>
  <c r="O69" i="1"/>
  <c r="N69" i="1"/>
  <c r="U69" i="1"/>
  <c r="BB379" i="1"/>
  <c r="BC379" i="1"/>
  <c r="BE379" i="1"/>
  <c r="BF379" i="1"/>
  <c r="BB339" i="1"/>
  <c r="BC339" i="1"/>
  <c r="BE339" i="1"/>
  <c r="BF339" i="1"/>
  <c r="BB286" i="1"/>
  <c r="BC286" i="1"/>
  <c r="BE286" i="1"/>
  <c r="BF286" i="1"/>
  <c r="BB260" i="1"/>
  <c r="BC260" i="1"/>
  <c r="BE260" i="1"/>
  <c r="BF260" i="1"/>
  <c r="BB243" i="1"/>
  <c r="BC243" i="1"/>
  <c r="BE243" i="1"/>
  <c r="BF243" i="1"/>
  <c r="BB224" i="1"/>
  <c r="BC224" i="1"/>
  <c r="BE224" i="1"/>
  <c r="BF224" i="1"/>
  <c r="BB92" i="1"/>
  <c r="BC92" i="1"/>
  <c r="BE92" i="1"/>
  <c r="BF92" i="1"/>
  <c r="BB26" i="1"/>
  <c r="BC26" i="1"/>
  <c r="BB91" i="1"/>
  <c r="BC91" i="1"/>
  <c r="BE91" i="1"/>
  <c r="BF91" i="1"/>
  <c r="BB221" i="1"/>
  <c r="BC221" i="1"/>
  <c r="BE221" i="1"/>
  <c r="BF221" i="1"/>
  <c r="BB237" i="1"/>
  <c r="BC237" i="1"/>
  <c r="BE237" i="1"/>
  <c r="BF237" i="1"/>
  <c r="BB261" i="1"/>
  <c r="BC261" i="1"/>
  <c r="BE261" i="1"/>
  <c r="BF261" i="1"/>
  <c r="BB281" i="1"/>
  <c r="BC281" i="1"/>
  <c r="BE281" i="1"/>
  <c r="BF281" i="1"/>
  <c r="BB316" i="1"/>
  <c r="BC316" i="1"/>
  <c r="BE316" i="1"/>
  <c r="BB362" i="1"/>
  <c r="BC362" i="1"/>
  <c r="BE362" i="1"/>
  <c r="BF362" i="1"/>
  <c r="BB383" i="1"/>
  <c r="BC383" i="1"/>
  <c r="BE383" i="1"/>
  <c r="BB357" i="1"/>
  <c r="BC357" i="1"/>
  <c r="BE357" i="1"/>
  <c r="BF357" i="1"/>
  <c r="BB250" i="1"/>
  <c r="BC250" i="1"/>
  <c r="BE250" i="1"/>
  <c r="BF250" i="1"/>
  <c r="BB218" i="1"/>
  <c r="BC218" i="1"/>
  <c r="BE218" i="1"/>
  <c r="BF218" i="1"/>
  <c r="BB15" i="1"/>
  <c r="BC15" i="1"/>
  <c r="BE15" i="1"/>
  <c r="BF15" i="1"/>
  <c r="BB227" i="1"/>
  <c r="BC227" i="1"/>
  <c r="BE227" i="1"/>
  <c r="BF227" i="1"/>
  <c r="BB18" i="1"/>
  <c r="BC18" i="1"/>
  <c r="BE18" i="1"/>
  <c r="BF18" i="1"/>
  <c r="BB263" i="1"/>
  <c r="BC263" i="1"/>
  <c r="BE263" i="1"/>
  <c r="BF263" i="1"/>
  <c r="BB308" i="1"/>
  <c r="BC308" i="1"/>
  <c r="BE308" i="1"/>
  <c r="BF308" i="1"/>
  <c r="BB267" i="1"/>
  <c r="BC267" i="1"/>
  <c r="BE267" i="1"/>
  <c r="BF267" i="1"/>
  <c r="BB335" i="1"/>
  <c r="BC335" i="1"/>
  <c r="BE335" i="1"/>
  <c r="BF335" i="1"/>
  <c r="BB384" i="1"/>
  <c r="BC384" i="1"/>
  <c r="BE384" i="1"/>
  <c r="BF384" i="1"/>
  <c r="BB228" i="1"/>
  <c r="BC228" i="1"/>
  <c r="BE228" i="1"/>
  <c r="BF228" i="1"/>
  <c r="BB333" i="1"/>
  <c r="BC333" i="1"/>
  <c r="BE333" i="1"/>
  <c r="BF333" i="1"/>
  <c r="BB25" i="1"/>
  <c r="BC25" i="1"/>
  <c r="BE25" i="1"/>
  <c r="BF25" i="1"/>
  <c r="H78" i="12"/>
  <c r="I78" i="12"/>
  <c r="H54" i="12"/>
  <c r="I54" i="12"/>
  <c r="P26" i="1"/>
  <c r="P25" i="1"/>
  <c r="P27" i="1"/>
  <c r="M86" i="1"/>
  <c r="P86" i="1"/>
  <c r="U86" i="1"/>
  <c r="M251" i="1"/>
  <c r="O251" i="1"/>
  <c r="M383" i="1"/>
  <c r="R383" i="1"/>
  <c r="U383" i="1"/>
  <c r="C138" i="14"/>
  <c r="G11" i="5"/>
  <c r="R314" i="1"/>
  <c r="U314" i="1"/>
  <c r="O304" i="1"/>
  <c r="E11" i="5"/>
  <c r="N283" i="1"/>
  <c r="O283" i="1"/>
  <c r="N287" i="1"/>
  <c r="U287" i="1"/>
  <c r="N280" i="1"/>
  <c r="O280" i="1"/>
  <c r="U280" i="1"/>
  <c r="O277" i="1"/>
  <c r="AJ232" i="1"/>
  <c r="AK232" i="1"/>
  <c r="AM232" i="1"/>
  <c r="AN232" i="1"/>
  <c r="AJ281" i="1"/>
  <c r="AK281" i="1"/>
  <c r="AM281" i="1"/>
  <c r="AN281" i="1"/>
  <c r="AJ153" i="1"/>
  <c r="AK153" i="1"/>
  <c r="AM153" i="1"/>
  <c r="AN153" i="1"/>
  <c r="AJ35" i="1"/>
  <c r="AK35" i="1"/>
  <c r="AM35" i="1"/>
  <c r="AJ85" i="1"/>
  <c r="AK85" i="1"/>
  <c r="AM85" i="1"/>
  <c r="AJ333" i="1"/>
  <c r="AK333" i="1"/>
  <c r="AM333" i="1"/>
  <c r="AJ355" i="1"/>
  <c r="P266" i="1"/>
  <c r="O266" i="1"/>
  <c r="U266" i="1"/>
  <c r="N266" i="1"/>
  <c r="N260" i="1"/>
  <c r="Q231" i="1"/>
  <c r="P231" i="1"/>
  <c r="Q220" i="1"/>
  <c r="P220" i="1"/>
  <c r="O220" i="1"/>
  <c r="N220" i="1"/>
  <c r="AJ219" i="1"/>
  <c r="AK219" i="1"/>
  <c r="AM219" i="1"/>
  <c r="AN219" i="1"/>
  <c r="O217" i="1"/>
  <c r="H132" i="12"/>
  <c r="I132" i="12"/>
  <c r="H93" i="12"/>
  <c r="I93" i="12"/>
  <c r="H380" i="12"/>
  <c r="I380" i="12"/>
  <c r="P286" i="1"/>
  <c r="O286" i="1"/>
  <c r="U286" i="1"/>
  <c r="N286" i="1"/>
  <c r="H59" i="12"/>
  <c r="I59" i="12"/>
  <c r="H156" i="12"/>
  <c r="I156" i="12"/>
  <c r="H184" i="12"/>
  <c r="I184" i="12"/>
  <c r="H219" i="12"/>
  <c r="I219" i="12"/>
  <c r="H379" i="12"/>
  <c r="I379" i="12"/>
  <c r="H364" i="12"/>
  <c r="I364" i="12"/>
  <c r="H331" i="12"/>
  <c r="I331" i="12"/>
  <c r="H318" i="12"/>
  <c r="I318" i="12"/>
  <c r="H276" i="12"/>
  <c r="I276" i="12"/>
  <c r="H33" i="12"/>
  <c r="I33" i="12"/>
  <c r="H127" i="12"/>
  <c r="I127" i="12"/>
  <c r="H170" i="12"/>
  <c r="I170" i="12"/>
  <c r="H98" i="12"/>
  <c r="I98" i="12"/>
  <c r="H28" i="12"/>
  <c r="I28" i="12"/>
  <c r="H89" i="12"/>
  <c r="I89" i="12"/>
  <c r="H115" i="12"/>
  <c r="I115" i="12"/>
  <c r="H204" i="12"/>
  <c r="I204" i="12"/>
  <c r="H381" i="12"/>
  <c r="I381" i="12"/>
  <c r="H337" i="12"/>
  <c r="I337" i="12"/>
  <c r="H324" i="12"/>
  <c r="I324" i="12"/>
  <c r="H101" i="12"/>
  <c r="I101" i="12"/>
  <c r="H161" i="12"/>
  <c r="I161" i="12"/>
  <c r="H74" i="12"/>
  <c r="I74" i="12"/>
  <c r="H56" i="12"/>
  <c r="I56" i="12"/>
  <c r="H186" i="12"/>
  <c r="I186" i="12"/>
  <c r="H351" i="12"/>
  <c r="I351" i="12"/>
  <c r="H247" i="12"/>
  <c r="I247" i="12"/>
  <c r="H76" i="12"/>
  <c r="I76" i="12"/>
  <c r="H166" i="12"/>
  <c r="I166" i="12"/>
  <c r="H107" i="12"/>
  <c r="I107" i="12"/>
  <c r="H91" i="12"/>
  <c r="I91" i="12"/>
  <c r="H112" i="12"/>
  <c r="I112" i="12"/>
  <c r="H375" i="12"/>
  <c r="I375" i="12"/>
  <c r="H296" i="12"/>
  <c r="I296" i="12"/>
  <c r="H14" i="12"/>
  <c r="I14" i="12"/>
  <c r="H165" i="12"/>
  <c r="I165" i="12"/>
  <c r="P263" i="1"/>
  <c r="O263" i="1"/>
  <c r="U263" i="1"/>
  <c r="N263" i="1"/>
  <c r="P154" i="1"/>
  <c r="O154" i="1"/>
  <c r="Q237" i="1"/>
  <c r="N237" i="1"/>
  <c r="O237" i="1"/>
  <c r="O231" i="1"/>
  <c r="H169" i="12"/>
  <c r="I169" i="12"/>
  <c r="H228" i="12"/>
  <c r="I228" i="12"/>
  <c r="H362" i="12"/>
  <c r="I362" i="12"/>
  <c r="H209" i="12"/>
  <c r="I209" i="12"/>
  <c r="H118" i="12"/>
  <c r="I118" i="12"/>
  <c r="P281" i="1"/>
  <c r="N281" i="1"/>
  <c r="P262" i="1"/>
  <c r="N262" i="1"/>
  <c r="U262" i="1"/>
  <c r="H221" i="14"/>
  <c r="I221" i="14"/>
  <c r="H170" i="14"/>
  <c r="I170" i="14"/>
  <c r="H144" i="14"/>
  <c r="I144" i="14"/>
  <c r="H37" i="14"/>
  <c r="I37" i="14"/>
  <c r="H130" i="14"/>
  <c r="I130" i="14"/>
  <c r="H229" i="14"/>
  <c r="I229" i="14"/>
  <c r="H114" i="14"/>
  <c r="I114" i="14"/>
  <c r="H177" i="14"/>
  <c r="I177" i="14"/>
  <c r="H32" i="14"/>
  <c r="I32" i="14"/>
  <c r="H74" i="14"/>
  <c r="I74" i="14"/>
  <c r="H194" i="14"/>
  <c r="I194" i="14"/>
  <c r="H388" i="14"/>
  <c r="I388" i="14"/>
  <c r="H387" i="14"/>
  <c r="I387" i="14"/>
  <c r="H375" i="14"/>
  <c r="I375" i="14"/>
  <c r="H347" i="14"/>
  <c r="I347" i="14"/>
  <c r="H335" i="14"/>
  <c r="I335" i="14"/>
  <c r="H317" i="14"/>
  <c r="I317" i="14"/>
  <c r="H301" i="14"/>
  <c r="I301" i="14"/>
  <c r="H283" i="14"/>
  <c r="I283" i="14"/>
  <c r="H265" i="14"/>
  <c r="I265" i="14"/>
  <c r="H257" i="14"/>
  <c r="I257" i="14"/>
  <c r="H245" i="14"/>
  <c r="I245" i="14"/>
  <c r="H237" i="14"/>
  <c r="I237" i="14"/>
  <c r="H231" i="14"/>
  <c r="I231" i="14"/>
  <c r="H336" i="14"/>
  <c r="I336" i="14"/>
  <c r="H306" i="14"/>
  <c r="I306" i="14"/>
  <c r="H242" i="14"/>
  <c r="I242" i="14"/>
  <c r="H354" i="14"/>
  <c r="I354" i="14"/>
  <c r="H324" i="14"/>
  <c r="I324" i="14"/>
  <c r="H302" i="14"/>
  <c r="I302" i="14"/>
  <c r="H272" i="14"/>
  <c r="I272" i="14"/>
  <c r="H246" i="14"/>
  <c r="I246" i="14"/>
  <c r="H356" i="14"/>
  <c r="I356" i="14"/>
  <c r="H312" i="14"/>
  <c r="I312" i="14"/>
  <c r="H326" i="14"/>
  <c r="I326" i="14"/>
  <c r="H282" i="14"/>
  <c r="I282" i="14"/>
  <c r="H228" i="14"/>
  <c r="I228" i="14"/>
  <c r="H212" i="14"/>
  <c r="I212" i="14"/>
  <c r="H115" i="14"/>
  <c r="I115" i="14"/>
  <c r="H157" i="14"/>
  <c r="I157" i="14"/>
  <c r="H35" i="14"/>
  <c r="I35" i="14"/>
  <c r="H197" i="14"/>
  <c r="I197" i="14"/>
  <c r="H69" i="14"/>
  <c r="I69" i="14"/>
  <c r="H61" i="14"/>
  <c r="I61" i="14"/>
  <c r="H138" i="14"/>
  <c r="I138" i="14"/>
  <c r="H18" i="14"/>
  <c r="I18" i="14"/>
  <c r="H85" i="14"/>
  <c r="I85" i="14"/>
  <c r="H154" i="14"/>
  <c r="I154" i="14"/>
  <c r="H258" i="14"/>
  <c r="I258" i="14"/>
  <c r="H385" i="14"/>
  <c r="I385" i="14"/>
  <c r="H369" i="14"/>
  <c r="I369" i="14"/>
  <c r="H351" i="14"/>
  <c r="I351" i="14"/>
  <c r="H331" i="14"/>
  <c r="I331" i="14"/>
  <c r="H309" i="14"/>
  <c r="I309" i="14"/>
  <c r="H289" i="14"/>
  <c r="I289" i="14"/>
  <c r="H263" i="14"/>
  <c r="I263" i="14"/>
  <c r="H249" i="14"/>
  <c r="I249" i="14"/>
  <c r="H239" i="14"/>
  <c r="I239" i="14"/>
  <c r="H366" i="14"/>
  <c r="I366" i="14"/>
  <c r="H328" i="14"/>
  <c r="I328" i="14"/>
  <c r="H276" i="14"/>
  <c r="I276" i="14"/>
  <c r="H340" i="14"/>
  <c r="I340" i="14"/>
  <c r="H310" i="14"/>
  <c r="I310" i="14"/>
  <c r="H264" i="14"/>
  <c r="I264" i="14"/>
  <c r="H232" i="14"/>
  <c r="I232" i="14"/>
  <c r="H318" i="14"/>
  <c r="I318" i="14"/>
  <c r="H216" i="14"/>
  <c r="I216" i="14"/>
  <c r="H200" i="14"/>
  <c r="I200" i="14"/>
  <c r="H184" i="14"/>
  <c r="I184" i="14"/>
  <c r="H153" i="14"/>
  <c r="I153" i="14"/>
  <c r="H140" i="14"/>
  <c r="I140" i="14"/>
  <c r="H121" i="14"/>
  <c r="I121" i="14"/>
  <c r="H108" i="14"/>
  <c r="I108" i="14"/>
  <c r="H92" i="14"/>
  <c r="I92" i="14"/>
  <c r="H76" i="14"/>
  <c r="I76" i="14"/>
  <c r="H49" i="14"/>
  <c r="I49" i="14"/>
  <c r="H33" i="14"/>
  <c r="I33" i="14"/>
  <c r="H20" i="14"/>
  <c r="I20" i="14"/>
  <c r="H330" i="14"/>
  <c r="I330" i="14"/>
  <c r="H270" i="14"/>
  <c r="I270" i="14"/>
  <c r="H215" i="14"/>
  <c r="I215" i="14"/>
  <c r="H203" i="14"/>
  <c r="I203" i="14"/>
  <c r="H183" i="14"/>
  <c r="I183" i="14"/>
  <c r="H166" i="14"/>
  <c r="I166" i="14"/>
  <c r="H147" i="14"/>
  <c r="I147" i="14"/>
  <c r="H13" i="14"/>
  <c r="I13" i="14"/>
  <c r="H42" i="14"/>
  <c r="I42" i="14"/>
  <c r="H53" i="14"/>
  <c r="I53" i="14"/>
  <c r="H86" i="14"/>
  <c r="I86" i="14"/>
  <c r="H104" i="14"/>
  <c r="I104" i="14"/>
  <c r="H125" i="14"/>
  <c r="I125" i="14"/>
  <c r="H151" i="14"/>
  <c r="I151" i="14"/>
  <c r="H190" i="14"/>
  <c r="I190" i="14"/>
  <c r="P153" i="1"/>
  <c r="P227" i="1"/>
  <c r="Q227" i="1"/>
  <c r="U372" i="1"/>
  <c r="C22" i="5"/>
  <c r="E22" i="5"/>
  <c r="M382" i="1"/>
  <c r="R382" i="1"/>
  <c r="U382" i="1"/>
  <c r="M85" i="1"/>
  <c r="O85" i="1"/>
  <c r="AW322" i="1"/>
  <c r="AW328" i="1"/>
  <c r="AV328" i="1"/>
  <c r="B255" i="12"/>
  <c r="P267" i="1"/>
  <c r="N267" i="1"/>
  <c r="O267" i="1"/>
  <c r="U267" i="1"/>
  <c r="N73" i="1"/>
  <c r="O73" i="1"/>
  <c r="B300" i="12"/>
  <c r="E19" i="5"/>
  <c r="D21" i="5"/>
  <c r="R342" i="1"/>
  <c r="U342" i="1"/>
  <c r="U344" i="1"/>
  <c r="C19" i="5"/>
  <c r="M344" i="1"/>
  <c r="M351" i="1"/>
  <c r="B345" i="12"/>
  <c r="E24" i="5"/>
  <c r="B375" i="12"/>
  <c r="B315" i="12"/>
  <c r="Q219" i="1"/>
  <c r="R330" i="1"/>
  <c r="R355" i="1"/>
  <c r="J35" i="5"/>
  <c r="BE338" i="1"/>
  <c r="C12" i="12"/>
  <c r="N375" i="1"/>
  <c r="N380" i="1"/>
  <c r="P254" i="1"/>
  <c r="U254" i="1"/>
  <c r="N254" i="1"/>
  <c r="P278" i="1"/>
  <c r="O269" i="1"/>
  <c r="U269" i="1"/>
  <c r="N269" i="1"/>
  <c r="P258" i="1"/>
  <c r="U258" i="1"/>
  <c r="N258" i="1"/>
  <c r="P284" i="1"/>
  <c r="O284" i="1"/>
  <c r="BL389" i="1"/>
  <c r="I19" i="5"/>
  <c r="B300" i="14"/>
  <c r="P265" i="1"/>
  <c r="O265" i="1"/>
  <c r="U265" i="1"/>
  <c r="N265" i="1"/>
  <c r="N71" i="1"/>
  <c r="P71" i="1"/>
  <c r="O71" i="1"/>
  <c r="M84" i="1"/>
  <c r="O84" i="1"/>
  <c r="M82" i="1"/>
  <c r="N82" i="1"/>
  <c r="H8" i="5"/>
  <c r="C44" i="13"/>
  <c r="Q308" i="1"/>
  <c r="P308" i="1"/>
  <c r="H262" i="14"/>
  <c r="I262" i="14"/>
  <c r="H267" i="14"/>
  <c r="I267" i="14"/>
  <c r="H360" i="14"/>
  <c r="I360" i="14"/>
  <c r="H338" i="14"/>
  <c r="I338" i="14"/>
  <c r="H296" i="14"/>
  <c r="I296" i="14"/>
  <c r="H22" i="14"/>
  <c r="I22" i="14"/>
  <c r="H8" i="14"/>
  <c r="I8" i="14"/>
  <c r="H101" i="14"/>
  <c r="I101" i="14"/>
  <c r="H178" i="14"/>
  <c r="I178" i="14"/>
  <c r="H54" i="14"/>
  <c r="I54" i="14"/>
  <c r="H209" i="14"/>
  <c r="I209" i="14"/>
  <c r="H45" i="14"/>
  <c r="I45" i="14"/>
  <c r="H83" i="14"/>
  <c r="I83" i="14"/>
  <c r="H128" i="14"/>
  <c r="I128" i="14"/>
  <c r="H159" i="14"/>
  <c r="I159" i="14"/>
  <c r="H19" i="14"/>
  <c r="I19" i="14"/>
  <c r="H48" i="14"/>
  <c r="I48" i="14"/>
  <c r="H96" i="14"/>
  <c r="I96" i="14"/>
  <c r="H120" i="14"/>
  <c r="I120" i="14"/>
  <c r="H201" i="14"/>
  <c r="I201" i="14"/>
  <c r="H274" i="14"/>
  <c r="I274" i="14"/>
  <c r="H40" i="14"/>
  <c r="I40" i="14"/>
  <c r="H70" i="14"/>
  <c r="I70" i="14"/>
  <c r="H123" i="14"/>
  <c r="I123" i="14"/>
  <c r="H152" i="14"/>
  <c r="I152" i="14"/>
  <c r="H218" i="14"/>
  <c r="I218" i="14"/>
  <c r="H23" i="14"/>
  <c r="I23" i="14"/>
  <c r="H59" i="14"/>
  <c r="I59" i="14"/>
  <c r="H80" i="14"/>
  <c r="I80" i="14"/>
  <c r="H117" i="14"/>
  <c r="I117" i="14"/>
  <c r="H143" i="14"/>
  <c r="I143" i="14"/>
  <c r="H205" i="14"/>
  <c r="I205" i="14"/>
  <c r="H240" i="14"/>
  <c r="I240" i="14"/>
  <c r="H382" i="14"/>
  <c r="I382" i="14"/>
  <c r="H376" i="14"/>
  <c r="I376" i="14"/>
  <c r="H379" i="14"/>
  <c r="I379" i="14"/>
  <c r="H373" i="14"/>
  <c r="I373" i="14"/>
  <c r="H363" i="14"/>
  <c r="I363" i="14"/>
  <c r="H355" i="14"/>
  <c r="I355" i="14"/>
  <c r="H345" i="14"/>
  <c r="I345" i="14"/>
  <c r="H349" i="14"/>
  <c r="I349" i="14"/>
  <c r="H339" i="14"/>
  <c r="I339" i="14"/>
  <c r="H327" i="14"/>
  <c r="I327" i="14"/>
  <c r="H321" i="14"/>
  <c r="I321" i="14"/>
  <c r="H313" i="14"/>
  <c r="I313" i="14"/>
  <c r="H305" i="14"/>
  <c r="I305" i="14"/>
  <c r="H295" i="14"/>
  <c r="I295" i="14"/>
  <c r="H287" i="14"/>
  <c r="I287" i="14"/>
  <c r="H279" i="14"/>
  <c r="I279" i="14"/>
  <c r="H271" i="14"/>
  <c r="I271" i="14"/>
  <c r="H91" i="14"/>
  <c r="I91" i="14"/>
  <c r="H34" i="14"/>
  <c r="I34" i="14"/>
  <c r="H193" i="14"/>
  <c r="I193" i="14"/>
  <c r="H82" i="14"/>
  <c r="I82" i="14"/>
  <c r="H26" i="14"/>
  <c r="I26" i="14"/>
  <c r="H56" i="14"/>
  <c r="I56" i="14"/>
  <c r="H109" i="14"/>
  <c r="I109" i="14"/>
  <c r="H134" i="14"/>
  <c r="I134" i="14"/>
  <c r="H210" i="14"/>
  <c r="I210" i="14"/>
  <c r="H29" i="14"/>
  <c r="I29" i="14"/>
  <c r="H77" i="14"/>
  <c r="I77" i="14"/>
  <c r="H103" i="14"/>
  <c r="I103" i="14"/>
  <c r="H160" i="14"/>
  <c r="I160" i="14"/>
  <c r="H213" i="14"/>
  <c r="I213" i="14"/>
  <c r="H21" i="14"/>
  <c r="I21" i="14"/>
  <c r="H51" i="14"/>
  <c r="I51" i="14"/>
  <c r="H47" i="14"/>
  <c r="I47" i="14"/>
  <c r="H66" i="14"/>
  <c r="I66" i="14"/>
  <c r="H98" i="14"/>
  <c r="I98" i="14"/>
  <c r="H131" i="14"/>
  <c r="I131" i="14"/>
  <c r="H189" i="14"/>
  <c r="I189" i="14"/>
  <c r="H234" i="14"/>
  <c r="I234" i="14"/>
  <c r="H99" i="14"/>
  <c r="I99" i="14"/>
  <c r="H126" i="14"/>
  <c r="I126" i="14"/>
  <c r="H185" i="14"/>
  <c r="I185" i="14"/>
  <c r="H217" i="14"/>
  <c r="I217" i="14"/>
  <c r="H386" i="14"/>
  <c r="I386" i="14"/>
  <c r="H380" i="14"/>
  <c r="I380" i="14"/>
  <c r="H383" i="14"/>
  <c r="I383" i="14"/>
  <c r="H377" i="14"/>
  <c r="I377" i="14"/>
  <c r="H367" i="14"/>
  <c r="I367" i="14"/>
  <c r="H361" i="14"/>
  <c r="I361" i="14"/>
  <c r="H343" i="14"/>
  <c r="I343" i="14"/>
  <c r="H333" i="14"/>
  <c r="I333" i="14"/>
  <c r="H325" i="14"/>
  <c r="I325" i="14"/>
  <c r="H319" i="14"/>
  <c r="I319" i="14"/>
  <c r="H311" i="14"/>
  <c r="I311" i="14"/>
  <c r="H303" i="14"/>
  <c r="I303" i="14"/>
  <c r="H293" i="14"/>
  <c r="I293" i="14"/>
  <c r="H285" i="14"/>
  <c r="I285" i="14"/>
  <c r="H277" i="14"/>
  <c r="I277" i="14"/>
  <c r="G16" i="5"/>
  <c r="B255" i="13"/>
  <c r="Q25" i="1"/>
  <c r="H87" i="14"/>
  <c r="I87" i="14"/>
  <c r="H181" i="14"/>
  <c r="I181" i="14"/>
  <c r="H119" i="14"/>
  <c r="I119" i="14"/>
  <c r="H10" i="14"/>
  <c r="I10" i="14"/>
  <c r="H15" i="14"/>
  <c r="I15" i="14"/>
  <c r="H127" i="14"/>
  <c r="I127" i="14"/>
  <c r="H141" i="14"/>
  <c r="I141" i="14"/>
  <c r="U22" i="1"/>
  <c r="G8" i="5"/>
  <c r="B44" i="13"/>
  <c r="Q309" i="1"/>
  <c r="P309" i="1"/>
  <c r="M245" i="1"/>
  <c r="O245" i="1"/>
  <c r="O246" i="1"/>
  <c r="M87" i="1"/>
  <c r="P87" i="1"/>
  <c r="U87" i="1"/>
  <c r="M273" i="1"/>
  <c r="N273" i="1"/>
  <c r="M249" i="1"/>
  <c r="O249" i="1"/>
  <c r="U89" i="1"/>
  <c r="M242" i="1"/>
  <c r="O242" i="1"/>
  <c r="AW374" i="1"/>
  <c r="AV346" i="1"/>
  <c r="AW346" i="1"/>
  <c r="AW351" i="1"/>
  <c r="AT351" i="1"/>
  <c r="AW14" i="1"/>
  <c r="AT311" i="1"/>
  <c r="BF338" i="1"/>
  <c r="AV22" i="1"/>
  <c r="BE353" i="1"/>
  <c r="AV330" i="1"/>
  <c r="AV277" i="1"/>
  <c r="BE346" i="1"/>
  <c r="AV82" i="1"/>
  <c r="AW355" i="1"/>
  <c r="AV29" i="1"/>
  <c r="BH389" i="1"/>
  <c r="H77" i="12"/>
  <c r="I77" i="12"/>
  <c r="H135" i="12"/>
  <c r="I135" i="12"/>
  <c r="H227" i="12"/>
  <c r="I227" i="12"/>
  <c r="H246" i="12"/>
  <c r="I246" i="12"/>
  <c r="H272" i="12"/>
  <c r="I272" i="12"/>
  <c r="H293" i="12"/>
  <c r="I293" i="12"/>
  <c r="H319" i="12"/>
  <c r="I319" i="12"/>
  <c r="H336" i="12"/>
  <c r="I336" i="12"/>
  <c r="H339" i="12"/>
  <c r="I339" i="12"/>
  <c r="H353" i="12"/>
  <c r="I353" i="12"/>
  <c r="H354" i="12"/>
  <c r="I354" i="12"/>
  <c r="H370" i="12"/>
  <c r="I370" i="12"/>
  <c r="H345" i="12"/>
  <c r="I345" i="12"/>
  <c r="H360" i="12"/>
  <c r="I360" i="12"/>
  <c r="H221" i="12"/>
  <c r="I221" i="12"/>
  <c r="H201" i="12"/>
  <c r="I201" i="12"/>
  <c r="H178" i="12"/>
  <c r="I178" i="12"/>
  <c r="H192" i="12"/>
  <c r="I192" i="12"/>
  <c r="H149" i="12"/>
  <c r="I149" i="12"/>
  <c r="H158" i="12"/>
  <c r="I158" i="12"/>
  <c r="H120" i="12"/>
  <c r="I120" i="12"/>
  <c r="H117" i="12"/>
  <c r="I117" i="12"/>
  <c r="H84" i="12"/>
  <c r="I84" i="12"/>
  <c r="H51" i="12"/>
  <c r="I51" i="12"/>
  <c r="H16" i="12"/>
  <c r="I16" i="12"/>
  <c r="H29" i="12"/>
  <c r="I29" i="12"/>
  <c r="H19" i="12"/>
  <c r="I19" i="12"/>
  <c r="H30" i="12"/>
  <c r="I30" i="12"/>
  <c r="H20" i="12"/>
  <c r="I20" i="12"/>
  <c r="H62" i="12"/>
  <c r="I62" i="12"/>
  <c r="H52" i="12"/>
  <c r="I52" i="12"/>
  <c r="H63" i="12"/>
  <c r="I63" i="12"/>
  <c r="H53" i="12"/>
  <c r="I53" i="12"/>
  <c r="H47" i="12"/>
  <c r="I47" i="12"/>
  <c r="H83" i="12"/>
  <c r="I83" i="12"/>
  <c r="H92" i="12"/>
  <c r="I92" i="12"/>
  <c r="H82" i="12"/>
  <c r="I82" i="12"/>
  <c r="H123" i="12"/>
  <c r="I123" i="12"/>
  <c r="H113" i="12"/>
  <c r="I113" i="12"/>
  <c r="H124" i="12"/>
  <c r="I124" i="12"/>
  <c r="H114" i="12"/>
  <c r="I114" i="12"/>
  <c r="H108" i="12"/>
  <c r="I108" i="12"/>
  <c r="H150" i="12"/>
  <c r="I150" i="12"/>
  <c r="H144" i="12"/>
  <c r="I144" i="12"/>
  <c r="H153" i="12"/>
  <c r="I153" i="12"/>
  <c r="H147" i="12"/>
  <c r="I147" i="12"/>
  <c r="H197" i="12"/>
  <c r="I197" i="12"/>
  <c r="H191" i="12"/>
  <c r="I191" i="12"/>
  <c r="H194" i="12"/>
  <c r="I194" i="12"/>
  <c r="H188" i="12"/>
  <c r="I188" i="12"/>
  <c r="H206" i="12"/>
  <c r="I206" i="12"/>
  <c r="H200" i="12"/>
  <c r="I200" i="12"/>
  <c r="H176" i="12"/>
  <c r="I176" i="12"/>
  <c r="H207" i="12"/>
  <c r="I207" i="12"/>
  <c r="H183" i="12"/>
  <c r="I183" i="12"/>
  <c r="H177" i="12"/>
  <c r="I177" i="12"/>
  <c r="H215" i="12"/>
  <c r="I215" i="12"/>
  <c r="H315" i="12"/>
  <c r="I315" i="12"/>
  <c r="H220" i="12"/>
  <c r="I220" i="12"/>
  <c r="H214" i="12"/>
  <c r="I214" i="12"/>
  <c r="H237" i="12"/>
  <c r="I237" i="12"/>
  <c r="H387" i="12"/>
  <c r="I387" i="12"/>
  <c r="H377" i="12"/>
  <c r="I377" i="12"/>
  <c r="H384" i="12"/>
  <c r="I384" i="12"/>
  <c r="H372" i="12"/>
  <c r="I372" i="12"/>
  <c r="H366" i="12"/>
  <c r="I366" i="12"/>
  <c r="H369" i="12"/>
  <c r="I369" i="12"/>
  <c r="H363" i="12"/>
  <c r="I363" i="12"/>
  <c r="H352" i="12"/>
  <c r="I352" i="12"/>
  <c r="H346" i="12"/>
  <c r="I346" i="12"/>
  <c r="H349" i="12"/>
  <c r="I349" i="12"/>
  <c r="H343" i="12"/>
  <c r="I343" i="12"/>
  <c r="H333" i="12"/>
  <c r="I333" i="12"/>
  <c r="H338" i="12"/>
  <c r="I338" i="12"/>
  <c r="H326" i="12"/>
  <c r="I326" i="12"/>
  <c r="H320" i="12"/>
  <c r="I320" i="12"/>
  <c r="H323" i="12"/>
  <c r="I323" i="12"/>
  <c r="H317" i="12"/>
  <c r="I317" i="12"/>
  <c r="H304" i="12"/>
  <c r="I304" i="12"/>
  <c r="H311" i="12"/>
  <c r="I311" i="12"/>
  <c r="H307" i="12"/>
  <c r="I307" i="12"/>
  <c r="H303" i="12"/>
  <c r="I303" i="12"/>
  <c r="H298" i="12"/>
  <c r="I298" i="12"/>
  <c r="H294" i="12"/>
  <c r="I294" i="12"/>
  <c r="H290" i="12"/>
  <c r="I290" i="12"/>
  <c r="H286" i="12"/>
  <c r="I286" i="12"/>
  <c r="H295" i="12"/>
  <c r="I295" i="12"/>
  <c r="H291" i="12"/>
  <c r="I291" i="12"/>
  <c r="H287" i="12"/>
  <c r="I287" i="12"/>
  <c r="H281" i="12"/>
  <c r="I281" i="12"/>
  <c r="H277" i="12"/>
  <c r="I277" i="12"/>
  <c r="H273" i="12"/>
  <c r="I273" i="12"/>
  <c r="H282" i="12"/>
  <c r="I282" i="12"/>
  <c r="H278" i="12"/>
  <c r="I278" i="12"/>
  <c r="H274" i="12"/>
  <c r="I274" i="12"/>
  <c r="H268" i="12"/>
  <c r="I268" i="12"/>
  <c r="H264" i="12"/>
  <c r="I264" i="12"/>
  <c r="H260" i="12"/>
  <c r="I260" i="12"/>
  <c r="H256" i="12"/>
  <c r="I256" i="12"/>
  <c r="H265" i="12"/>
  <c r="I265" i="12"/>
  <c r="H261" i="12"/>
  <c r="I261" i="12"/>
  <c r="H257" i="12"/>
  <c r="I257" i="12"/>
  <c r="H248" i="12"/>
  <c r="I248" i="12"/>
  <c r="H244" i="12"/>
  <c r="I244" i="12"/>
  <c r="H240" i="12"/>
  <c r="I240" i="12"/>
  <c r="H249" i="12"/>
  <c r="I249" i="12"/>
  <c r="H245" i="12"/>
  <c r="I245" i="12"/>
  <c r="H241" i="12"/>
  <c r="I241" i="12"/>
  <c r="H67" i="12"/>
  <c r="I67" i="12"/>
  <c r="H233" i="12"/>
  <c r="I233" i="12"/>
  <c r="H229" i="12"/>
  <c r="I229" i="12"/>
  <c r="H225" i="12"/>
  <c r="I225" i="12"/>
  <c r="H234" i="12"/>
  <c r="I234" i="12"/>
  <c r="H230" i="12"/>
  <c r="I230" i="12"/>
  <c r="H226" i="12"/>
  <c r="I226" i="12"/>
  <c r="H46" i="12"/>
  <c r="I46" i="12"/>
  <c r="H133" i="12"/>
  <c r="I133" i="12"/>
  <c r="H95" i="12"/>
  <c r="I95" i="12"/>
  <c r="H99" i="12"/>
  <c r="I99" i="12"/>
  <c r="H37" i="12"/>
  <c r="I37" i="12"/>
  <c r="H103" i="12"/>
  <c r="I103" i="12"/>
  <c r="H41" i="12"/>
  <c r="I41" i="12"/>
  <c r="H125" i="12"/>
  <c r="I125" i="12"/>
  <c r="H13" i="12"/>
  <c r="I13" i="12"/>
  <c r="H38" i="12"/>
  <c r="I38" i="12"/>
  <c r="H64" i="12"/>
  <c r="I64" i="12"/>
  <c r="H72" i="12"/>
  <c r="I72" i="12"/>
  <c r="H96" i="12"/>
  <c r="I96" i="12"/>
  <c r="H104" i="12"/>
  <c r="I104" i="12"/>
  <c r="H130" i="12"/>
  <c r="I130" i="12"/>
  <c r="H9" i="12"/>
  <c r="I9" i="12"/>
  <c r="H35" i="12"/>
  <c r="I35" i="12"/>
  <c r="H21" i="12"/>
  <c r="I21" i="12"/>
  <c r="H15" i="12"/>
  <c r="I15" i="12"/>
  <c r="H24" i="12"/>
  <c r="I24" i="12"/>
  <c r="H58" i="12"/>
  <c r="I58" i="12"/>
  <c r="H50" i="12"/>
  <c r="I50" i="12"/>
  <c r="H61" i="12"/>
  <c r="I61" i="12"/>
  <c r="H85" i="12"/>
  <c r="I85" i="12"/>
  <c r="H79" i="12"/>
  <c r="I79" i="12"/>
  <c r="H86" i="12"/>
  <c r="I86" i="12"/>
  <c r="H119" i="12"/>
  <c r="I119" i="12"/>
  <c r="H111" i="12"/>
  <c r="I111" i="12"/>
  <c r="H122" i="12"/>
  <c r="I122" i="12"/>
  <c r="H152" i="12"/>
  <c r="I152" i="12"/>
  <c r="H146" i="12"/>
  <c r="I146" i="12"/>
  <c r="H157" i="12"/>
  <c r="I157" i="12"/>
  <c r="H143" i="12"/>
  <c r="I143" i="12"/>
  <c r="H195" i="12"/>
  <c r="I195" i="12"/>
  <c r="H189" i="12"/>
  <c r="I189" i="12"/>
  <c r="H208" i="12"/>
  <c r="I208" i="12"/>
  <c r="H202" i="12"/>
  <c r="I202" i="12"/>
  <c r="H180" i="12"/>
  <c r="I180" i="12"/>
  <c r="H203" i="12"/>
  <c r="I203" i="12"/>
  <c r="H181" i="12"/>
  <c r="I181" i="12"/>
  <c r="H223" i="12"/>
  <c r="I223" i="12"/>
  <c r="H222" i="12"/>
  <c r="I222" i="12"/>
  <c r="H216" i="12"/>
  <c r="I216" i="12"/>
  <c r="H330" i="12"/>
  <c r="I330" i="12"/>
  <c r="H383" i="12"/>
  <c r="I383" i="12"/>
  <c r="H388" i="12"/>
  <c r="I388" i="12"/>
  <c r="H382" i="12"/>
  <c r="I382" i="12"/>
  <c r="H371" i="12"/>
  <c r="I371" i="12"/>
  <c r="H365" i="12"/>
  <c r="I365" i="12"/>
  <c r="H356" i="12"/>
  <c r="I356" i="12"/>
  <c r="H355" i="12"/>
  <c r="I355" i="12"/>
  <c r="H347" i="12"/>
  <c r="I347" i="12"/>
  <c r="H341" i="12"/>
  <c r="I341" i="12"/>
  <c r="H328" i="12"/>
  <c r="I328" i="12"/>
  <c r="H322" i="12"/>
  <c r="I322" i="12"/>
  <c r="H327" i="12"/>
  <c r="I327" i="12"/>
  <c r="H310" i="12"/>
  <c r="I310" i="12"/>
  <c r="H302" i="12"/>
  <c r="I302" i="12"/>
  <c r="H309" i="12"/>
  <c r="I309" i="12"/>
  <c r="H292" i="12"/>
  <c r="I292" i="12"/>
  <c r="H289" i="12"/>
  <c r="I289" i="12"/>
  <c r="H271" i="12"/>
  <c r="I271" i="12"/>
  <c r="H266" i="12"/>
  <c r="I266" i="12"/>
  <c r="H263" i="12"/>
  <c r="I263" i="12"/>
  <c r="H242" i="12"/>
  <c r="I242" i="12"/>
  <c r="H239" i="12"/>
  <c r="I239" i="12"/>
  <c r="H175" i="12"/>
  <c r="I175" i="12"/>
  <c r="H129" i="12"/>
  <c r="I129" i="12"/>
  <c r="H71" i="12"/>
  <c r="I71" i="12"/>
  <c r="H34" i="12"/>
  <c r="I34" i="12"/>
  <c r="H100" i="12"/>
  <c r="I100" i="12"/>
  <c r="H39" i="12"/>
  <c r="I39" i="12"/>
  <c r="H65" i="12"/>
  <c r="I65" i="12"/>
  <c r="H73" i="12"/>
  <c r="I73" i="12"/>
  <c r="H97" i="12"/>
  <c r="I97" i="12"/>
  <c r="H106" i="12"/>
  <c r="I106" i="12"/>
  <c r="H131" i="12"/>
  <c r="I131" i="12"/>
  <c r="H167" i="12"/>
  <c r="I167" i="12"/>
  <c r="H163" i="12"/>
  <c r="I163" i="12"/>
  <c r="H140" i="12"/>
  <c r="I140" i="12"/>
  <c r="H168" i="12"/>
  <c r="I168" i="12"/>
  <c r="H164" i="12"/>
  <c r="I164" i="12"/>
  <c r="H160" i="12"/>
  <c r="I160" i="12"/>
  <c r="H10" i="12"/>
  <c r="I10" i="12"/>
  <c r="H36" i="12"/>
  <c r="I36" i="12"/>
  <c r="H45" i="12"/>
  <c r="I45" i="12"/>
  <c r="H70" i="12"/>
  <c r="I70" i="12"/>
  <c r="H94" i="12"/>
  <c r="I94" i="12"/>
  <c r="H102" i="12"/>
  <c r="I102" i="12"/>
  <c r="H128" i="12"/>
  <c r="I128" i="12"/>
  <c r="H136" i="12"/>
  <c r="I136" i="12"/>
  <c r="H31" i="12"/>
  <c r="I31" i="12"/>
  <c r="H23" i="12"/>
  <c r="I23" i="12"/>
  <c r="H26" i="12"/>
  <c r="I26" i="12"/>
  <c r="H18" i="12"/>
  <c r="I18" i="12"/>
  <c r="H60" i="12"/>
  <c r="I60" i="12"/>
  <c r="H55" i="12"/>
  <c r="I55" i="12"/>
  <c r="H49" i="12"/>
  <c r="I49" i="12"/>
  <c r="H87" i="12"/>
  <c r="I87" i="12"/>
  <c r="H88" i="12"/>
  <c r="I88" i="12"/>
  <c r="H80" i="12"/>
  <c r="I80" i="12"/>
  <c r="H121" i="12"/>
  <c r="I121" i="12"/>
  <c r="H116" i="12"/>
  <c r="I116" i="12"/>
  <c r="H110" i="12"/>
  <c r="I110" i="12"/>
  <c r="H154" i="12"/>
  <c r="I154" i="12"/>
  <c r="H159" i="12"/>
  <c r="I159" i="12"/>
  <c r="H151" i="12"/>
  <c r="I151" i="12"/>
  <c r="H145" i="12"/>
  <c r="I145" i="12"/>
  <c r="H196" i="12"/>
  <c r="I196" i="12"/>
  <c r="H190" i="12"/>
  <c r="I190" i="12"/>
  <c r="H210" i="12"/>
  <c r="I210" i="12"/>
  <c r="H182" i="12"/>
  <c r="I182" i="12"/>
  <c r="H211" i="12"/>
  <c r="I211" i="12"/>
  <c r="H205" i="12"/>
  <c r="I205" i="12"/>
  <c r="H217" i="12"/>
  <c r="I217" i="12"/>
  <c r="H255" i="12"/>
  <c r="I255" i="12"/>
  <c r="H270" i="12"/>
  <c r="I270" i="12"/>
  <c r="H285" i="12"/>
  <c r="I285" i="12"/>
  <c r="H300" i="12"/>
  <c r="I300" i="12"/>
  <c r="H385" i="12"/>
  <c r="I385" i="12"/>
  <c r="H376" i="12"/>
  <c r="I376" i="12"/>
  <c r="H368" i="12"/>
  <c r="I368" i="12"/>
  <c r="H373" i="12"/>
  <c r="I373" i="12"/>
  <c r="H358" i="12"/>
  <c r="I358" i="12"/>
  <c r="H350" i="12"/>
  <c r="I350" i="12"/>
  <c r="H357" i="12"/>
  <c r="I357" i="12"/>
  <c r="H335" i="12"/>
  <c r="I335" i="12"/>
  <c r="H340" i="12"/>
  <c r="I340" i="12"/>
  <c r="H332" i="12"/>
  <c r="I332" i="12"/>
  <c r="H316" i="12"/>
  <c r="I316" i="12"/>
  <c r="H321" i="12"/>
  <c r="I321" i="12"/>
  <c r="H312" i="12"/>
  <c r="I312" i="12"/>
  <c r="H305" i="12"/>
  <c r="I305" i="12"/>
  <c r="H288" i="12"/>
  <c r="I288" i="12"/>
  <c r="H283" i="12"/>
  <c r="I283" i="12"/>
  <c r="H280" i="12"/>
  <c r="I280" i="12"/>
  <c r="H262" i="12"/>
  <c r="I262" i="12"/>
  <c r="H259" i="12"/>
  <c r="I259" i="12"/>
  <c r="H238" i="12"/>
  <c r="I238" i="12"/>
  <c r="H235" i="12"/>
  <c r="I235" i="12"/>
  <c r="H232" i="12"/>
  <c r="I232" i="12"/>
  <c r="H12" i="12"/>
  <c r="I12" i="12"/>
  <c r="H7" i="12"/>
  <c r="I7" i="12"/>
  <c r="H42" i="12"/>
  <c r="I42" i="12"/>
  <c r="H126" i="12"/>
  <c r="I126" i="12"/>
  <c r="P65" i="1"/>
  <c r="N65" i="1"/>
  <c r="BJ389" i="1"/>
  <c r="Q236" i="1"/>
  <c r="P236" i="1"/>
  <c r="Q217" i="1"/>
  <c r="P217" i="1"/>
  <c r="BI389" i="1"/>
  <c r="BB270" i="1"/>
  <c r="BC270" i="1"/>
  <c r="BE270" i="1"/>
  <c r="BF270" i="1"/>
  <c r="BB214" i="1"/>
  <c r="BC214" i="1"/>
  <c r="BE214" i="1"/>
  <c r="BF214" i="1"/>
  <c r="BB212" i="1"/>
  <c r="BC212" i="1"/>
  <c r="BE212" i="1"/>
  <c r="BF212" i="1"/>
  <c r="BB206" i="1"/>
  <c r="BC206" i="1"/>
  <c r="BE206" i="1"/>
  <c r="BF206" i="1"/>
  <c r="BB202" i="1"/>
  <c r="BC202" i="1"/>
  <c r="BE202" i="1"/>
  <c r="BF202" i="1"/>
  <c r="BB188" i="1"/>
  <c r="BC188" i="1"/>
  <c r="BE188" i="1"/>
  <c r="BF188" i="1"/>
  <c r="BB176" i="1"/>
  <c r="BC176" i="1"/>
  <c r="BE176" i="1"/>
  <c r="BF176" i="1"/>
  <c r="BB215" i="1"/>
  <c r="BC215" i="1"/>
  <c r="BE215" i="1"/>
  <c r="BF215" i="1"/>
  <c r="BB207" i="1"/>
  <c r="BC207" i="1"/>
  <c r="BE207" i="1"/>
  <c r="BF207" i="1"/>
  <c r="BB205" i="1"/>
  <c r="BC205" i="1"/>
  <c r="BE205" i="1"/>
  <c r="BF205" i="1"/>
  <c r="BB199" i="1"/>
  <c r="BC199" i="1"/>
  <c r="BE199" i="1"/>
  <c r="BF199" i="1"/>
  <c r="BB195" i="1"/>
  <c r="BC195" i="1"/>
  <c r="BE195" i="1"/>
  <c r="BF195" i="1"/>
  <c r="BB194" i="1"/>
  <c r="BC194" i="1"/>
  <c r="BE194" i="1"/>
  <c r="BF194" i="1"/>
  <c r="BB193" i="1"/>
  <c r="BC193" i="1"/>
  <c r="BE193" i="1"/>
  <c r="BF193" i="1"/>
  <c r="BB192" i="1"/>
  <c r="BC192" i="1"/>
  <c r="BE192" i="1"/>
  <c r="BF192" i="1"/>
  <c r="BB185" i="1"/>
  <c r="BC185" i="1"/>
  <c r="BE185" i="1"/>
  <c r="BF185" i="1"/>
  <c r="BB180" i="1"/>
  <c r="BC180" i="1"/>
  <c r="BE180" i="1"/>
  <c r="BF180" i="1"/>
  <c r="BB172" i="1"/>
  <c r="BC172" i="1"/>
  <c r="BE172" i="1"/>
  <c r="BF172" i="1"/>
  <c r="BB197" i="1"/>
  <c r="BC197" i="1"/>
  <c r="BE197" i="1"/>
  <c r="BF197" i="1"/>
  <c r="BB183" i="1"/>
  <c r="BC183" i="1"/>
  <c r="BE183" i="1"/>
  <c r="BF183" i="1"/>
  <c r="BB181" i="1"/>
  <c r="BC181" i="1"/>
  <c r="BE181" i="1"/>
  <c r="BF181" i="1"/>
  <c r="BB173" i="1"/>
  <c r="BC173" i="1"/>
  <c r="BE173" i="1"/>
  <c r="BF173" i="1"/>
  <c r="BB198" i="1"/>
  <c r="BC198" i="1"/>
  <c r="BE198" i="1"/>
  <c r="BF198" i="1"/>
  <c r="BB191" i="1"/>
  <c r="BC191" i="1"/>
  <c r="BE191" i="1"/>
  <c r="BF191" i="1"/>
  <c r="BB204" i="1"/>
  <c r="BC204" i="1"/>
  <c r="BE204" i="1"/>
  <c r="BF204" i="1"/>
  <c r="BB201" i="1"/>
  <c r="BC201" i="1"/>
  <c r="BE201" i="1"/>
  <c r="BF201" i="1"/>
  <c r="BB187" i="1"/>
  <c r="BC187" i="1"/>
  <c r="BE187" i="1"/>
  <c r="BF187" i="1"/>
  <c r="BB179" i="1"/>
  <c r="BC179" i="1"/>
  <c r="BE179" i="1"/>
  <c r="BF179" i="1"/>
  <c r="BB178" i="1"/>
  <c r="BC178" i="1"/>
  <c r="BE178" i="1"/>
  <c r="BF178" i="1"/>
  <c r="BB174" i="1"/>
  <c r="BC174" i="1"/>
  <c r="BE174" i="1"/>
  <c r="BF174" i="1"/>
  <c r="BB171" i="1"/>
  <c r="BC171" i="1"/>
  <c r="BE171" i="1"/>
  <c r="BF171" i="1"/>
  <c r="BB211" i="1"/>
  <c r="BC211" i="1"/>
  <c r="BE211" i="1"/>
  <c r="BF211" i="1"/>
  <c r="BB208" i="1"/>
  <c r="BC208" i="1"/>
  <c r="BE208" i="1"/>
  <c r="BF208" i="1"/>
  <c r="BB190" i="1"/>
  <c r="BC190" i="1"/>
  <c r="BE190" i="1"/>
  <c r="BF190" i="1"/>
  <c r="BB216" i="1"/>
  <c r="BC216" i="1"/>
  <c r="BE216" i="1"/>
  <c r="BF216" i="1"/>
  <c r="BB209" i="1"/>
  <c r="BC209" i="1"/>
  <c r="BE209" i="1"/>
  <c r="BF209" i="1"/>
  <c r="BB177" i="1"/>
  <c r="BC177" i="1"/>
  <c r="BE177" i="1"/>
  <c r="BF177" i="1"/>
  <c r="BB170" i="1"/>
  <c r="BC170" i="1"/>
  <c r="BE170" i="1"/>
  <c r="BF170" i="1"/>
  <c r="BB169" i="1"/>
  <c r="BC169" i="1"/>
  <c r="BB213" i="1"/>
  <c r="BC213" i="1"/>
  <c r="BE213" i="1"/>
  <c r="BF213" i="1"/>
  <c r="BB200" i="1"/>
  <c r="BC200" i="1"/>
  <c r="BE200" i="1"/>
  <c r="BF200" i="1"/>
  <c r="BB186" i="1"/>
  <c r="BC186" i="1"/>
  <c r="BE186" i="1"/>
  <c r="BF186" i="1"/>
  <c r="BB184" i="1"/>
  <c r="BC184" i="1"/>
  <c r="BE184" i="1"/>
  <c r="BF184" i="1"/>
  <c r="BB19" i="1"/>
  <c r="BC19" i="1"/>
  <c r="BE19" i="1"/>
  <c r="BF19" i="1"/>
  <c r="Q166" i="1"/>
  <c r="P166" i="1"/>
  <c r="P77" i="1"/>
  <c r="P72" i="1"/>
  <c r="AS270" i="1"/>
  <c r="AT270" i="1"/>
  <c r="AV270" i="1"/>
  <c r="AS215" i="1"/>
  <c r="AT215" i="1"/>
  <c r="AV215" i="1"/>
  <c r="AW215" i="1"/>
  <c r="AS205" i="1"/>
  <c r="AT205" i="1"/>
  <c r="AV205" i="1"/>
  <c r="AW205" i="1"/>
  <c r="AS193" i="1"/>
  <c r="AT193" i="1"/>
  <c r="AV193" i="1"/>
  <c r="AW193" i="1"/>
  <c r="AS216" i="1"/>
  <c r="AT216" i="1"/>
  <c r="AV216" i="1"/>
  <c r="AW216" i="1"/>
  <c r="AS211" i="1"/>
  <c r="AT211" i="1"/>
  <c r="AV211" i="1"/>
  <c r="AW211" i="1"/>
  <c r="AS208" i="1"/>
  <c r="AT208" i="1"/>
  <c r="AV208" i="1"/>
  <c r="AW208" i="1"/>
  <c r="AS200" i="1"/>
  <c r="AT200" i="1"/>
  <c r="AV200" i="1"/>
  <c r="AW200" i="1"/>
  <c r="AS198" i="1"/>
  <c r="AT198" i="1"/>
  <c r="AV198" i="1"/>
  <c r="AW198" i="1"/>
  <c r="AS190" i="1"/>
  <c r="AT190" i="1"/>
  <c r="AV190" i="1"/>
  <c r="AW190" i="1"/>
  <c r="AS186" i="1"/>
  <c r="AT186" i="1"/>
  <c r="AV186" i="1"/>
  <c r="AW186" i="1"/>
  <c r="AS184" i="1"/>
  <c r="AT184" i="1"/>
  <c r="AV184" i="1"/>
  <c r="AW184" i="1"/>
  <c r="AS178" i="1"/>
  <c r="AT178" i="1"/>
  <c r="AV178" i="1"/>
  <c r="AW178" i="1"/>
  <c r="AS174" i="1"/>
  <c r="AT174" i="1"/>
  <c r="AV174" i="1"/>
  <c r="AW174" i="1"/>
  <c r="AS170" i="1"/>
  <c r="AT170" i="1"/>
  <c r="AV170" i="1"/>
  <c r="AW170" i="1"/>
  <c r="AS169" i="1"/>
  <c r="AT169" i="1"/>
  <c r="AV169" i="1"/>
  <c r="AW169" i="1"/>
  <c r="AS207" i="1"/>
  <c r="AT207" i="1"/>
  <c r="AV207" i="1"/>
  <c r="AW207" i="1"/>
  <c r="AS199" i="1"/>
  <c r="AT199" i="1"/>
  <c r="AV199" i="1"/>
  <c r="AW199" i="1"/>
  <c r="AS195" i="1"/>
  <c r="AT195" i="1"/>
  <c r="AV195" i="1"/>
  <c r="AW195" i="1"/>
  <c r="AS194" i="1"/>
  <c r="AT194" i="1"/>
  <c r="AV194" i="1"/>
  <c r="AW194" i="1"/>
  <c r="AS192" i="1"/>
  <c r="AT192" i="1"/>
  <c r="AV192" i="1"/>
  <c r="AW192" i="1"/>
  <c r="AS191" i="1"/>
  <c r="AT191" i="1"/>
  <c r="AV191" i="1"/>
  <c r="AW191" i="1"/>
  <c r="AS185" i="1"/>
  <c r="AT185" i="1"/>
  <c r="AV185" i="1"/>
  <c r="AW185" i="1"/>
  <c r="AS179" i="1"/>
  <c r="AT179" i="1"/>
  <c r="AV179" i="1"/>
  <c r="AW179" i="1"/>
  <c r="AS171" i="1"/>
  <c r="AT171" i="1"/>
  <c r="AV171" i="1"/>
  <c r="AW171" i="1"/>
  <c r="AS177" i="1"/>
  <c r="AT177" i="1"/>
  <c r="AV177" i="1"/>
  <c r="AW177" i="1"/>
  <c r="AS214" i="1"/>
  <c r="AT214" i="1"/>
  <c r="AV214" i="1"/>
  <c r="AW214" i="1"/>
  <c r="AS213" i="1"/>
  <c r="AT213" i="1"/>
  <c r="AV213" i="1"/>
  <c r="AW213" i="1"/>
  <c r="AS212" i="1"/>
  <c r="AT212" i="1"/>
  <c r="AV212" i="1"/>
  <c r="AW212" i="1"/>
  <c r="AS180" i="1"/>
  <c r="AT180" i="1"/>
  <c r="AV180" i="1"/>
  <c r="AW180" i="1"/>
  <c r="AS176" i="1"/>
  <c r="AT176" i="1"/>
  <c r="AV176" i="1"/>
  <c r="AW176" i="1"/>
  <c r="AS172" i="1"/>
  <c r="AT172" i="1"/>
  <c r="AV172" i="1"/>
  <c r="AW172" i="1"/>
  <c r="AS204" i="1"/>
  <c r="AT204" i="1"/>
  <c r="AV204" i="1"/>
  <c r="AW204" i="1"/>
  <c r="AS202" i="1"/>
  <c r="AT202" i="1"/>
  <c r="AV202" i="1"/>
  <c r="AW202" i="1"/>
  <c r="AS201" i="1"/>
  <c r="AT201" i="1"/>
  <c r="AV201" i="1"/>
  <c r="AW201" i="1"/>
  <c r="AS188" i="1"/>
  <c r="AT188" i="1"/>
  <c r="AV188" i="1"/>
  <c r="AW188" i="1"/>
  <c r="AS187" i="1"/>
  <c r="AT187" i="1"/>
  <c r="AV187" i="1"/>
  <c r="AW187" i="1"/>
  <c r="AS181" i="1"/>
  <c r="AT181" i="1"/>
  <c r="AV181" i="1"/>
  <c r="AW181" i="1"/>
  <c r="AS173" i="1"/>
  <c r="AT173" i="1"/>
  <c r="AV173" i="1"/>
  <c r="AW173" i="1"/>
  <c r="AS209" i="1"/>
  <c r="AT209" i="1"/>
  <c r="AV209" i="1"/>
  <c r="AW209" i="1"/>
  <c r="AS206" i="1"/>
  <c r="AT206" i="1"/>
  <c r="AV206" i="1"/>
  <c r="AW206" i="1"/>
  <c r="AS197" i="1"/>
  <c r="AT197" i="1"/>
  <c r="AV197" i="1"/>
  <c r="AW197" i="1"/>
  <c r="AS183" i="1"/>
  <c r="AT183" i="1"/>
  <c r="AV183" i="1"/>
  <c r="AW183" i="1"/>
  <c r="AS19" i="1"/>
  <c r="AT19" i="1"/>
  <c r="AJ190" i="1"/>
  <c r="AK190" i="1"/>
  <c r="AN190" i="1"/>
  <c r="AJ187" i="1"/>
  <c r="AK187" i="1"/>
  <c r="AM187" i="1"/>
  <c r="AN187" i="1"/>
  <c r="AJ181" i="1"/>
  <c r="AK181" i="1"/>
  <c r="AM181" i="1"/>
  <c r="AN181" i="1"/>
  <c r="AJ193" i="1"/>
  <c r="AK193" i="1"/>
  <c r="AM193" i="1"/>
  <c r="AN193" i="1"/>
  <c r="AJ199" i="1"/>
  <c r="AK199" i="1"/>
  <c r="AJ171" i="1"/>
  <c r="AK171" i="1"/>
  <c r="Q223" i="1"/>
  <c r="P223" i="1"/>
  <c r="N164" i="1"/>
  <c r="N218" i="1"/>
  <c r="Q222" i="1"/>
  <c r="O224" i="1"/>
  <c r="N224" i="1"/>
  <c r="P224" i="1"/>
  <c r="Q225" i="1"/>
  <c r="O225" i="1"/>
  <c r="P226" i="1"/>
  <c r="N228" i="1"/>
  <c r="Q230" i="1"/>
  <c r="O230" i="1"/>
  <c r="O233" i="1"/>
  <c r="Q233" i="1"/>
  <c r="N235" i="1"/>
  <c r="P237" i="1"/>
  <c r="O235" i="1"/>
  <c r="P235" i="1"/>
  <c r="N232" i="1"/>
  <c r="O232" i="1"/>
  <c r="P232" i="1"/>
  <c r="P229" i="1"/>
  <c r="O229" i="1"/>
  <c r="O228" i="1"/>
  <c r="U228" i="1"/>
  <c r="Q228" i="1"/>
  <c r="P222" i="1"/>
  <c r="N222" i="1"/>
  <c r="O221" i="1"/>
  <c r="P221" i="1"/>
  <c r="N219" i="1"/>
  <c r="O218" i="1"/>
  <c r="P218" i="1"/>
  <c r="J13" i="5"/>
  <c r="D13" i="5"/>
  <c r="E13" i="5"/>
  <c r="G13" i="5"/>
  <c r="P167" i="1"/>
  <c r="O166" i="1"/>
  <c r="P165" i="1"/>
  <c r="Q165" i="1"/>
  <c r="O155" i="1"/>
  <c r="O156" i="1"/>
  <c r="O157" i="1"/>
  <c r="O158" i="1"/>
  <c r="P158" i="1"/>
  <c r="Q158" i="1"/>
  <c r="P157" i="1"/>
  <c r="N157" i="1"/>
  <c r="P156" i="1"/>
  <c r="N156" i="1"/>
  <c r="N155" i="1"/>
  <c r="N154" i="1"/>
  <c r="T90" i="1"/>
  <c r="S90" i="1"/>
  <c r="P91" i="1"/>
  <c r="N91" i="1"/>
  <c r="O91" i="1"/>
  <c r="U91" i="1"/>
  <c r="N70" i="1"/>
  <c r="P73" i="1"/>
  <c r="U73" i="1"/>
  <c r="N76" i="1"/>
  <c r="N77" i="1"/>
  <c r="O70" i="1"/>
  <c r="P78" i="1"/>
  <c r="P70" i="1"/>
  <c r="O74" i="1"/>
  <c r="P74" i="1"/>
  <c r="N74" i="1"/>
  <c r="O57" i="1"/>
  <c r="O15" i="1"/>
  <c r="M20" i="1"/>
  <c r="C7" i="14"/>
  <c r="B12" i="14"/>
  <c r="B174" i="14"/>
  <c r="B7" i="14"/>
  <c r="C106" i="14"/>
  <c r="B255" i="14"/>
  <c r="C270" i="14"/>
  <c r="B285" i="14"/>
  <c r="C300" i="14"/>
  <c r="B345" i="14"/>
  <c r="H24" i="5"/>
  <c r="C375" i="12"/>
  <c r="B360" i="12"/>
  <c r="C345" i="12"/>
  <c r="B330" i="12"/>
  <c r="E21" i="5"/>
  <c r="E20" i="5"/>
  <c r="C315" i="12"/>
  <c r="E18" i="5"/>
  <c r="B270" i="12"/>
  <c r="E16" i="5"/>
  <c r="F16" i="5"/>
  <c r="C255" i="12"/>
  <c r="B237" i="12"/>
  <c r="E14" i="5"/>
  <c r="F13" i="5"/>
  <c r="F9" i="5"/>
  <c r="E8" i="5"/>
  <c r="AC389" i="1"/>
  <c r="H6" i="5"/>
  <c r="G6" i="5"/>
  <c r="C7" i="12"/>
  <c r="AA389" i="1"/>
  <c r="N274" i="1"/>
  <c r="P274" i="1"/>
  <c r="U281" i="1"/>
  <c r="P242" i="1"/>
  <c r="AN35" i="1"/>
  <c r="O164" i="1"/>
  <c r="P245" i="1"/>
  <c r="U330" i="1"/>
  <c r="N246" i="1"/>
  <c r="O273" i="1"/>
  <c r="R344" i="1"/>
  <c r="R351" i="1"/>
  <c r="U347" i="1"/>
  <c r="U351" i="1"/>
  <c r="C20" i="5"/>
  <c r="BF383" i="1"/>
  <c r="P246" i="1"/>
  <c r="AW82" i="1"/>
  <c r="BF302" i="1"/>
  <c r="BF353" i="1"/>
  <c r="AW353" i="1"/>
  <c r="AW22" i="1"/>
  <c r="BE169" i="1"/>
  <c r="AW277" i="1"/>
  <c r="AW330" i="1"/>
  <c r="AW29" i="1"/>
  <c r="AW50" i="1"/>
  <c r="BF346" i="1"/>
  <c r="BF169" i="1"/>
  <c r="R392" i="1"/>
  <c r="N244" i="1"/>
  <c r="O244" i="1"/>
  <c r="P244" i="1"/>
  <c r="P273" i="1"/>
  <c r="U273" i="1"/>
  <c r="N85" i="1"/>
  <c r="U85" i="1"/>
  <c r="N245" i="1"/>
  <c r="O82" i="1"/>
  <c r="U82" i="1"/>
  <c r="N242" i="1"/>
  <c r="P247" i="1"/>
  <c r="O247" i="1"/>
  <c r="N247" i="1"/>
  <c r="U247" i="1"/>
  <c r="P251" i="1"/>
  <c r="N251" i="1"/>
  <c r="U251" i="1"/>
  <c r="U165" i="1"/>
  <c r="U278" i="1"/>
  <c r="AJ278" i="1"/>
  <c r="AK278" i="1"/>
  <c r="AM278" i="1"/>
  <c r="BG278" i="1"/>
  <c r="P249" i="1"/>
  <c r="N249" i="1"/>
  <c r="U249" i="1"/>
  <c r="N248" i="1"/>
  <c r="U246" i="1"/>
  <c r="O248" i="1"/>
  <c r="U156" i="1"/>
  <c r="U220" i="1"/>
  <c r="AJ267" i="1"/>
  <c r="AK267" i="1"/>
  <c r="AM267" i="1"/>
  <c r="BG267" i="1"/>
  <c r="R335" i="1"/>
  <c r="M336" i="1"/>
  <c r="R361" i="1"/>
  <c r="U361" i="1"/>
  <c r="M363" i="1"/>
  <c r="R378" i="1"/>
  <c r="U378" i="1"/>
  <c r="M380" i="1"/>
  <c r="O216" i="1"/>
  <c r="U216" i="1"/>
  <c r="Q216" i="1"/>
  <c r="N216" i="1"/>
  <c r="AJ17" i="1"/>
  <c r="AK17" i="1"/>
  <c r="AJ14" i="1"/>
  <c r="AK14" i="1"/>
  <c r="AJ58" i="1"/>
  <c r="AK58" i="1"/>
  <c r="AJ235" i="1"/>
  <c r="AK235" i="1"/>
  <c r="AM235" i="1"/>
  <c r="AN235" i="1"/>
  <c r="AJ166" i="1"/>
  <c r="AK166" i="1"/>
  <c r="AM166" i="1"/>
  <c r="AN166" i="1"/>
  <c r="AJ357" i="1"/>
  <c r="AK357" i="1"/>
  <c r="AM357" i="1"/>
  <c r="AN357" i="1"/>
  <c r="AJ354" i="1"/>
  <c r="AK354" i="1"/>
  <c r="AM354" i="1"/>
  <c r="AJ339" i="1"/>
  <c r="AK339" i="1"/>
  <c r="AM339" i="1"/>
  <c r="AJ341" i="1"/>
  <c r="AK341" i="1"/>
  <c r="AM341" i="1"/>
  <c r="AJ310" i="1"/>
  <c r="AK310" i="1"/>
  <c r="AM310" i="1"/>
  <c r="AN310" i="1"/>
  <c r="AJ288" i="1"/>
  <c r="AK288" i="1"/>
  <c r="AM288" i="1"/>
  <c r="AN288" i="1"/>
  <c r="AJ163" i="1"/>
  <c r="AK163" i="1"/>
  <c r="AJ89" i="1"/>
  <c r="AK89" i="1"/>
  <c r="AJ237" i="1"/>
  <c r="AK237" i="1"/>
  <c r="AM237" i="1"/>
  <c r="AN237" i="1"/>
  <c r="AJ264" i="1"/>
  <c r="AK264" i="1"/>
  <c r="AM264" i="1"/>
  <c r="AN264" i="1"/>
  <c r="AJ386" i="1"/>
  <c r="AK386" i="1"/>
  <c r="AM386" i="1"/>
  <c r="AN386" i="1"/>
  <c r="AJ40" i="1"/>
  <c r="AK40" i="1"/>
  <c r="AJ244" i="1"/>
  <c r="AK244" i="1"/>
  <c r="AJ255" i="1"/>
  <c r="AK255" i="1"/>
  <c r="AM255" i="1"/>
  <c r="AN255" i="1"/>
  <c r="AJ305" i="1"/>
  <c r="AK305" i="1"/>
  <c r="AM305" i="1"/>
  <c r="AN305" i="1"/>
  <c r="AJ263" i="1"/>
  <c r="AK263" i="1"/>
  <c r="AM263" i="1"/>
  <c r="AJ70" i="1"/>
  <c r="AK70" i="1"/>
  <c r="AJ158" i="1"/>
  <c r="AK158" i="1"/>
  <c r="AM158" i="1"/>
  <c r="AN158" i="1"/>
  <c r="AJ330" i="1"/>
  <c r="AK330" i="1"/>
  <c r="AM330" i="1"/>
  <c r="BG330" i="1"/>
  <c r="AJ265" i="1"/>
  <c r="AK265" i="1"/>
  <c r="AM265" i="1"/>
  <c r="AN265" i="1"/>
  <c r="AJ374" i="1"/>
  <c r="AK374" i="1"/>
  <c r="AM374" i="1"/>
  <c r="AN374" i="1"/>
  <c r="AJ245" i="1"/>
  <c r="AK245" i="1"/>
  <c r="AJ39" i="1"/>
  <c r="AK39" i="1"/>
  <c r="AJ154" i="1"/>
  <c r="AK154" i="1"/>
  <c r="AM154" i="1"/>
  <c r="AN154" i="1"/>
  <c r="AJ228" i="1"/>
  <c r="AK228" i="1"/>
  <c r="AM228" i="1"/>
  <c r="AN228" i="1"/>
  <c r="AN267" i="1"/>
  <c r="AJ260" i="1"/>
  <c r="AK260" i="1"/>
  <c r="AM260" i="1"/>
  <c r="AN260" i="1"/>
  <c r="AJ324" i="1"/>
  <c r="AK324" i="1"/>
  <c r="AM324" i="1"/>
  <c r="AN324" i="1"/>
  <c r="AJ286" i="1"/>
  <c r="AK286" i="1"/>
  <c r="AM286" i="1"/>
  <c r="AJ87" i="1"/>
  <c r="AK87" i="1"/>
  <c r="AJ306" i="1"/>
  <c r="AK306" i="1"/>
  <c r="AM306" i="1"/>
  <c r="AN306" i="1"/>
  <c r="AJ55" i="1"/>
  <c r="AK55" i="1"/>
  <c r="AJ262" i="1"/>
  <c r="AK262" i="1"/>
  <c r="AM262" i="1"/>
  <c r="AN262" i="1"/>
  <c r="AJ259" i="1"/>
  <c r="AK259" i="1"/>
  <c r="AM259" i="1"/>
  <c r="AN259" i="1"/>
  <c r="AJ16" i="1"/>
  <c r="AK16" i="1"/>
  <c r="AN278" i="1"/>
  <c r="AJ49" i="1"/>
  <c r="AK49" i="1"/>
  <c r="AM49" i="1"/>
  <c r="AN49" i="1"/>
  <c r="AJ221" i="1"/>
  <c r="AK221" i="1"/>
  <c r="AM221" i="1"/>
  <c r="AN221" i="1"/>
  <c r="AJ323" i="1"/>
  <c r="AK323" i="1"/>
  <c r="AM323" i="1"/>
  <c r="AJ61" i="1"/>
  <c r="AK61" i="1"/>
  <c r="AJ273" i="1"/>
  <c r="AK273" i="1"/>
  <c r="AJ322" i="1"/>
  <c r="AK322" i="1"/>
  <c r="AM322" i="1"/>
  <c r="AN322" i="1"/>
  <c r="AJ41" i="1"/>
  <c r="AK41" i="1"/>
  <c r="AJ285" i="1"/>
  <c r="AK285" i="1"/>
  <c r="AM285" i="1"/>
  <c r="AN285" i="1"/>
  <c r="AJ74" i="1"/>
  <c r="AK74" i="1"/>
  <c r="AJ361" i="1"/>
  <c r="AK361" i="1"/>
  <c r="AM361" i="1"/>
  <c r="AN361" i="1"/>
  <c r="AJ15" i="1"/>
  <c r="AK15" i="1"/>
  <c r="AJ223" i="1"/>
  <c r="AK223" i="1"/>
  <c r="AM223" i="1"/>
  <c r="AN223" i="1"/>
  <c r="AJ45" i="1"/>
  <c r="AK45" i="1"/>
  <c r="AJ84" i="1"/>
  <c r="AK84" i="1"/>
  <c r="AJ327" i="1"/>
  <c r="AK327" i="1"/>
  <c r="AM327" i="1"/>
  <c r="AJ224" i="1"/>
  <c r="AK224" i="1"/>
  <c r="AM224" i="1"/>
  <c r="AN224" i="1"/>
  <c r="AJ356" i="1"/>
  <c r="AK356" i="1"/>
  <c r="AM356" i="1"/>
  <c r="AJ251" i="1"/>
  <c r="AK251" i="1"/>
  <c r="AJ353" i="1"/>
  <c r="AK353" i="1"/>
  <c r="AM353" i="1"/>
  <c r="AJ218" i="1"/>
  <c r="AK218" i="1"/>
  <c r="AM218" i="1"/>
  <c r="AN218" i="1"/>
  <c r="AJ368" i="1"/>
  <c r="AK368" i="1"/>
  <c r="AM368" i="1"/>
  <c r="AJ349" i="1"/>
  <c r="AK349" i="1"/>
  <c r="AM349" i="1"/>
  <c r="AJ30" i="1"/>
  <c r="AK30" i="1"/>
  <c r="AN30" i="1"/>
  <c r="AJ317" i="1"/>
  <c r="AK317" i="1"/>
  <c r="AM317" i="1"/>
  <c r="AJ346" i="1"/>
  <c r="AK346" i="1"/>
  <c r="AM346" i="1"/>
  <c r="AN346" i="1"/>
  <c r="AJ68" i="1"/>
  <c r="AK68" i="1"/>
  <c r="AJ32" i="1"/>
  <c r="AK32" i="1"/>
  <c r="AJ54" i="1"/>
  <c r="AK54" i="1"/>
  <c r="AJ53" i="1"/>
  <c r="AK53" i="1"/>
  <c r="AJ56" i="1"/>
  <c r="AK56" i="1"/>
  <c r="AJ57" i="1"/>
  <c r="AK57" i="1"/>
  <c r="AJ59" i="1"/>
  <c r="AK59" i="1"/>
  <c r="AJ60" i="1"/>
  <c r="AK60" i="1"/>
  <c r="AJ62" i="1"/>
  <c r="AK62" i="1"/>
  <c r="AJ63" i="1"/>
  <c r="AK63" i="1"/>
  <c r="AJ64" i="1"/>
  <c r="AK64" i="1"/>
  <c r="AJ65" i="1"/>
  <c r="AK65" i="1"/>
  <c r="AJ67" i="1"/>
  <c r="AK67" i="1"/>
  <c r="AJ69" i="1"/>
  <c r="AK69" i="1"/>
  <c r="AJ71" i="1"/>
  <c r="AK71" i="1"/>
  <c r="AJ72" i="1"/>
  <c r="AK72" i="1"/>
  <c r="AJ73" i="1"/>
  <c r="AK73" i="1"/>
  <c r="AJ75" i="1"/>
  <c r="AK75" i="1"/>
  <c r="AJ76" i="1"/>
  <c r="AK76" i="1"/>
  <c r="AJ77" i="1"/>
  <c r="AK77" i="1"/>
  <c r="AJ78" i="1"/>
  <c r="AK78" i="1"/>
  <c r="AK79" i="1"/>
  <c r="AJ253" i="1"/>
  <c r="AK253" i="1"/>
  <c r="AM253" i="1"/>
  <c r="AN253" i="1"/>
  <c r="AJ220" i="1"/>
  <c r="AK220" i="1"/>
  <c r="AM220" i="1"/>
  <c r="AN220" i="1"/>
  <c r="AJ249" i="1"/>
  <c r="AK249" i="1"/>
  <c r="AJ303" i="1"/>
  <c r="AK303" i="1"/>
  <c r="AM303" i="1"/>
  <c r="AN303" i="1"/>
  <c r="AJ92" i="1"/>
  <c r="AK92" i="1"/>
  <c r="AM92" i="1"/>
  <c r="AN92" i="1"/>
  <c r="AJ383" i="1"/>
  <c r="AK383" i="1"/>
  <c r="AN383" i="1"/>
  <c r="AJ216" i="1"/>
  <c r="AK216" i="1"/>
  <c r="AM216" i="1"/>
  <c r="AJ184" i="1"/>
  <c r="AK184" i="1"/>
  <c r="AJ211" i="1"/>
  <c r="AK211" i="1"/>
  <c r="AM211" i="1"/>
  <c r="AJ176" i="1"/>
  <c r="AK176" i="1"/>
  <c r="AJ205" i="1"/>
  <c r="AK205" i="1"/>
  <c r="AN205" i="1"/>
  <c r="AJ183" i="1"/>
  <c r="AK183" i="1"/>
  <c r="AM183" i="1"/>
  <c r="AJ212" i="1"/>
  <c r="AK212" i="1"/>
  <c r="AJ194" i="1"/>
  <c r="AK194" i="1"/>
  <c r="AM194" i="1"/>
  <c r="AN194" i="1"/>
  <c r="AJ179" i="1"/>
  <c r="AK179" i="1"/>
  <c r="AM179" i="1"/>
  <c r="AN179" i="1"/>
  <c r="AJ170" i="1"/>
  <c r="AK170" i="1"/>
  <c r="AN170" i="1"/>
  <c r="AJ204" i="1"/>
  <c r="AK204" i="1"/>
  <c r="AJ200" i="1"/>
  <c r="AK200" i="1"/>
  <c r="AM200" i="1"/>
  <c r="AN200" i="1"/>
  <c r="AJ173" i="1"/>
  <c r="AK173" i="1"/>
  <c r="AM173" i="1"/>
  <c r="AN173" i="1"/>
  <c r="AJ197" i="1"/>
  <c r="AK197" i="1"/>
  <c r="AJ191" i="1"/>
  <c r="AK191" i="1"/>
  <c r="AJ192" i="1"/>
  <c r="AK192" i="1"/>
  <c r="AJ382" i="1"/>
  <c r="AK382" i="1"/>
  <c r="AJ378" i="1"/>
  <c r="AK378" i="1"/>
  <c r="AM378" i="1"/>
  <c r="AN378" i="1"/>
  <c r="AJ331" i="1"/>
  <c r="AK331" i="1"/>
  <c r="AM331" i="1"/>
  <c r="AJ19" i="1"/>
  <c r="AK19" i="1"/>
  <c r="AJ25" i="1"/>
  <c r="AK25" i="1"/>
  <c r="AM69" i="1"/>
  <c r="BG69" i="1"/>
  <c r="AJ46" i="1"/>
  <c r="AK46" i="1"/>
  <c r="AJ37" i="1"/>
  <c r="AK37" i="1"/>
  <c r="AJ250" i="1"/>
  <c r="AK250" i="1"/>
  <c r="AJ342" i="1"/>
  <c r="AK342" i="1"/>
  <c r="AM342" i="1"/>
  <c r="AN342" i="1"/>
  <c r="AJ376" i="1"/>
  <c r="AK376" i="1"/>
  <c r="AM376" i="1"/>
  <c r="AN376" i="1"/>
  <c r="AJ42" i="1"/>
  <c r="AK42" i="1"/>
  <c r="AJ371" i="1"/>
  <c r="AK371" i="1"/>
  <c r="AM371" i="1"/>
  <c r="AJ271" i="1"/>
  <c r="AK271" i="1"/>
  <c r="AM271" i="1"/>
  <c r="AN271" i="1"/>
  <c r="AJ236" i="1"/>
  <c r="AK236" i="1"/>
  <c r="AM236" i="1"/>
  <c r="AN236" i="1"/>
  <c r="AJ44" i="1"/>
  <c r="AK44" i="1"/>
  <c r="AJ162" i="1"/>
  <c r="AK162" i="1"/>
  <c r="AJ36" i="1"/>
  <c r="AK36" i="1"/>
  <c r="AJ217" i="1"/>
  <c r="AK217" i="1"/>
  <c r="AM217" i="1"/>
  <c r="AN217" i="1"/>
  <c r="AJ48" i="1"/>
  <c r="AK48" i="1"/>
  <c r="AM48" i="1"/>
  <c r="AN48" i="1"/>
  <c r="AJ254" i="1"/>
  <c r="AK254" i="1"/>
  <c r="AM254" i="1"/>
  <c r="AN254" i="1"/>
  <c r="AJ261" i="1"/>
  <c r="AK261" i="1"/>
  <c r="AM261" i="1"/>
  <c r="AN261" i="1"/>
  <c r="AN75" i="1"/>
  <c r="AJ283" i="1"/>
  <c r="AK283" i="1"/>
  <c r="AM283" i="1"/>
  <c r="AN283" i="1"/>
  <c r="AJ156" i="1"/>
  <c r="AK156" i="1"/>
  <c r="AM156" i="1"/>
  <c r="AN156" i="1"/>
  <c r="AJ269" i="1"/>
  <c r="AK269" i="1"/>
  <c r="AM269" i="1"/>
  <c r="AN269" i="1"/>
  <c r="AJ234" i="1"/>
  <c r="AK234" i="1"/>
  <c r="AM234" i="1"/>
  <c r="AN234" i="1"/>
  <c r="AJ248" i="1"/>
  <c r="AK248" i="1"/>
  <c r="AJ325" i="1"/>
  <c r="AK325" i="1"/>
  <c r="AM325" i="1"/>
  <c r="AN325" i="1"/>
  <c r="AJ43" i="1"/>
  <c r="AK43" i="1"/>
  <c r="AJ334" i="1"/>
  <c r="AK334" i="1"/>
  <c r="AM334" i="1"/>
  <c r="AN334" i="1"/>
  <c r="AJ287" i="1"/>
  <c r="AK287" i="1"/>
  <c r="AM287" i="1"/>
  <c r="AJ350" i="1"/>
  <c r="AK350" i="1"/>
  <c r="AM350" i="1"/>
  <c r="AN350" i="1"/>
  <c r="AJ257" i="1"/>
  <c r="AK257" i="1"/>
  <c r="AM257" i="1"/>
  <c r="AN257" i="1"/>
  <c r="AJ222" i="1"/>
  <c r="AK222" i="1"/>
  <c r="AM222" i="1"/>
  <c r="AN222" i="1"/>
  <c r="AJ347" i="1"/>
  <c r="AK347" i="1"/>
  <c r="AM347" i="1"/>
  <c r="AN347" i="1"/>
  <c r="AJ274" i="1"/>
  <c r="AK274" i="1"/>
  <c r="AJ33" i="1"/>
  <c r="AK33" i="1"/>
  <c r="AJ29" i="1"/>
  <c r="AK29" i="1"/>
  <c r="AJ31" i="1"/>
  <c r="AK31" i="1"/>
  <c r="AJ34" i="1"/>
  <c r="AK34" i="1"/>
  <c r="AJ38" i="1"/>
  <c r="AK38" i="1"/>
  <c r="AJ47" i="1"/>
  <c r="AK47" i="1"/>
  <c r="AK50" i="1"/>
  <c r="AJ358" i="1"/>
  <c r="AK358" i="1"/>
  <c r="AM358" i="1"/>
  <c r="AJ208" i="1"/>
  <c r="AK208" i="1"/>
  <c r="AM208" i="1"/>
  <c r="AN208" i="1"/>
  <c r="AJ180" i="1"/>
  <c r="AK180" i="1"/>
  <c r="AM180" i="1"/>
  <c r="AN180" i="1"/>
  <c r="AJ169" i="1"/>
  <c r="AK169" i="1"/>
  <c r="AJ178" i="1"/>
  <c r="AK178" i="1"/>
  <c r="AJ23" i="1"/>
  <c r="AK23" i="1"/>
  <c r="AJ304" i="1"/>
  <c r="AK304" i="1"/>
  <c r="AM304" i="1"/>
  <c r="AJ318" i="1"/>
  <c r="AK318" i="1"/>
  <c r="AM318" i="1"/>
  <c r="AN318" i="1"/>
  <c r="AJ370" i="1"/>
  <c r="AK370" i="1"/>
  <c r="AM370" i="1"/>
  <c r="AJ157" i="1"/>
  <c r="AK157" i="1"/>
  <c r="AM157" i="1"/>
  <c r="AN157" i="1"/>
  <c r="AN34" i="1"/>
  <c r="AJ256" i="1"/>
  <c r="AK256" i="1"/>
  <c r="AM256" i="1"/>
  <c r="AN256" i="1"/>
  <c r="AJ377" i="1"/>
  <c r="AK377" i="1"/>
  <c r="AM377" i="1"/>
  <c r="AJ83" i="1"/>
  <c r="AK83" i="1"/>
  <c r="AJ335" i="1"/>
  <c r="AK335" i="1"/>
  <c r="AM335" i="1"/>
  <c r="AN335" i="1"/>
  <c r="AJ91" i="1"/>
  <c r="AK91" i="1"/>
  <c r="AM91" i="1"/>
  <c r="AN91" i="1"/>
  <c r="AJ385" i="1"/>
  <c r="AK385" i="1"/>
  <c r="AM385" i="1"/>
  <c r="AN385" i="1"/>
  <c r="AJ272" i="1"/>
  <c r="AK272" i="1"/>
  <c r="AM272" i="1"/>
  <c r="AN272" i="1"/>
  <c r="AJ238" i="1"/>
  <c r="AK238" i="1"/>
  <c r="AM238" i="1"/>
  <c r="AN238" i="1"/>
  <c r="AJ82" i="1"/>
  <c r="AK82" i="1"/>
  <c r="AM63" i="1"/>
  <c r="AJ242" i="1"/>
  <c r="AK242" i="1"/>
  <c r="AM242" i="1"/>
  <c r="AJ155" i="1"/>
  <c r="AK155" i="1"/>
  <c r="AM155" i="1"/>
  <c r="AN155" i="1"/>
  <c r="AJ302" i="1"/>
  <c r="AK302" i="1"/>
  <c r="AM302" i="1"/>
  <c r="AJ86" i="1"/>
  <c r="AK86" i="1"/>
  <c r="AM86" i="1"/>
  <c r="AN86" i="1"/>
  <c r="AJ280" i="1"/>
  <c r="AK280" i="1"/>
  <c r="AM280" i="1"/>
  <c r="AN280" i="1"/>
  <c r="AJ326" i="1"/>
  <c r="AK326" i="1"/>
  <c r="AM326" i="1"/>
  <c r="AN326" i="1"/>
  <c r="AJ332" i="1"/>
  <c r="AK332" i="1"/>
  <c r="AM332" i="1"/>
  <c r="AN332" i="1"/>
  <c r="AJ362" i="1"/>
  <c r="AK362" i="1"/>
  <c r="AM362" i="1"/>
  <c r="AN362" i="1"/>
  <c r="AJ360" i="1"/>
  <c r="AK360" i="1"/>
  <c r="AM360" i="1"/>
  <c r="AN360" i="1"/>
  <c r="AJ88" i="1"/>
  <c r="AK88" i="1"/>
  <c r="AM88" i="1"/>
  <c r="AN88" i="1"/>
  <c r="AM47" i="1"/>
  <c r="AN47" i="1"/>
  <c r="AJ266" i="1"/>
  <c r="AK266" i="1"/>
  <c r="AM266" i="1"/>
  <c r="AJ379" i="1"/>
  <c r="AK379" i="1"/>
  <c r="AM379" i="1"/>
  <c r="AJ277" i="1"/>
  <c r="AK277" i="1"/>
  <c r="AJ22" i="1"/>
  <c r="AK22" i="1"/>
  <c r="AJ348" i="1"/>
  <c r="AK348" i="1"/>
  <c r="AM348" i="1"/>
  <c r="AJ165" i="1"/>
  <c r="AK165" i="1"/>
  <c r="AM165" i="1"/>
  <c r="AN165" i="1"/>
  <c r="AJ321" i="1"/>
  <c r="AK321" i="1"/>
  <c r="AM321" i="1"/>
  <c r="AN321" i="1"/>
  <c r="AJ369" i="1"/>
  <c r="AK369" i="1"/>
  <c r="AM369" i="1"/>
  <c r="AJ375" i="1"/>
  <c r="AK375" i="1"/>
  <c r="AM375" i="1"/>
  <c r="AN375" i="1"/>
  <c r="AJ279" i="1"/>
  <c r="AK279" i="1"/>
  <c r="AM279" i="1"/>
  <c r="AN279" i="1"/>
  <c r="AJ340" i="1"/>
  <c r="AK340" i="1"/>
  <c r="AM340" i="1"/>
  <c r="AJ246" i="1"/>
  <c r="AK246" i="1"/>
  <c r="AJ18" i="1"/>
  <c r="AK18" i="1"/>
  <c r="AN18" i="1"/>
  <c r="BG262" i="1"/>
  <c r="J17" i="5"/>
  <c r="AE389" i="1"/>
  <c r="O78" i="1"/>
  <c r="N78" i="1"/>
  <c r="U78" i="1"/>
  <c r="N238" i="1"/>
  <c r="O238" i="1"/>
  <c r="Q238" i="1"/>
  <c r="AJ174" i="1"/>
  <c r="AK174" i="1"/>
  <c r="AM174" i="1"/>
  <c r="AN174" i="1"/>
  <c r="AJ201" i="1"/>
  <c r="AK201" i="1"/>
  <c r="AM201" i="1"/>
  <c r="AN201" i="1"/>
  <c r="C285" i="12"/>
  <c r="AJ258" i="1"/>
  <c r="AK258" i="1"/>
  <c r="AM258" i="1"/>
  <c r="AJ309" i="1"/>
  <c r="AK309" i="1"/>
  <c r="AM309" i="1"/>
  <c r="AN309" i="1"/>
  <c r="AJ226" i="1"/>
  <c r="AK226" i="1"/>
  <c r="AM226" i="1"/>
  <c r="AN226" i="1"/>
  <c r="AN67" i="1"/>
  <c r="AJ243" i="1"/>
  <c r="AK243" i="1"/>
  <c r="AJ230" i="1"/>
  <c r="AK230" i="1"/>
  <c r="AM230" i="1"/>
  <c r="AN230" i="1"/>
  <c r="AJ247" i="1"/>
  <c r="AK247" i="1"/>
  <c r="AJ229" i="1"/>
  <c r="AK229" i="1"/>
  <c r="AM229" i="1"/>
  <c r="AN229" i="1"/>
  <c r="AJ314" i="1"/>
  <c r="AK314" i="1"/>
  <c r="AM314" i="1"/>
  <c r="AN314" i="1"/>
  <c r="F19" i="5"/>
  <c r="C300" i="12"/>
  <c r="O67" i="1"/>
  <c r="P67" i="1"/>
  <c r="N67" i="1"/>
  <c r="U67" i="1"/>
  <c r="AN85" i="1"/>
  <c r="AJ195" i="1"/>
  <c r="AK195" i="1"/>
  <c r="AM195" i="1"/>
  <c r="AN195" i="1"/>
  <c r="AJ198" i="1"/>
  <c r="AK198" i="1"/>
  <c r="U296" i="1"/>
  <c r="M50" i="1"/>
  <c r="U154" i="1"/>
  <c r="BG154" i="1"/>
  <c r="U235" i="1"/>
  <c r="U218" i="1"/>
  <c r="BG218" i="1"/>
  <c r="AJ185" i="1"/>
  <c r="AK185" i="1"/>
  <c r="AJ214" i="1"/>
  <c r="AK214" i="1"/>
  <c r="AM214" i="1"/>
  <c r="AN214" i="1"/>
  <c r="AJ206" i="1"/>
  <c r="AK206" i="1"/>
  <c r="AJ172" i="1"/>
  <c r="AK172" i="1"/>
  <c r="AM172" i="1"/>
  <c r="AJ209" i="1"/>
  <c r="AK209" i="1"/>
  <c r="AM209" i="1"/>
  <c r="AJ270" i="1"/>
  <c r="AK270" i="1"/>
  <c r="AM270" i="1"/>
  <c r="AN270" i="1"/>
  <c r="U217" i="1"/>
  <c r="P238" i="1"/>
  <c r="U355" i="1"/>
  <c r="U363" i="1"/>
  <c r="C21" i="5"/>
  <c r="AJ233" i="1"/>
  <c r="AK233" i="1"/>
  <c r="AM233" i="1"/>
  <c r="AN233" i="1"/>
  <c r="AJ313" i="1"/>
  <c r="AK313" i="1"/>
  <c r="AJ316" i="1"/>
  <c r="AK316" i="1"/>
  <c r="AM316" i="1"/>
  <c r="AN316" i="1"/>
  <c r="AJ384" i="1"/>
  <c r="AK384" i="1"/>
  <c r="AM384" i="1"/>
  <c r="AN384" i="1"/>
  <c r="AJ167" i="1"/>
  <c r="AK167" i="1"/>
  <c r="AM167" i="1"/>
  <c r="AN167" i="1"/>
  <c r="AJ308" i="1"/>
  <c r="AK308" i="1"/>
  <c r="AJ343" i="1"/>
  <c r="AK343" i="1"/>
  <c r="AM343" i="1"/>
  <c r="AJ338" i="1"/>
  <c r="AK338" i="1"/>
  <c r="AM338" i="1"/>
  <c r="AM344" i="1"/>
  <c r="AJ307" i="1"/>
  <c r="AK307" i="1"/>
  <c r="AM307" i="1"/>
  <c r="AN307" i="1"/>
  <c r="AJ282" i="1"/>
  <c r="AK282" i="1"/>
  <c r="AM282" i="1"/>
  <c r="AN282" i="1"/>
  <c r="AJ225" i="1"/>
  <c r="AK225" i="1"/>
  <c r="AM225" i="1"/>
  <c r="AN225" i="1"/>
  <c r="AJ284" i="1"/>
  <c r="AK284" i="1"/>
  <c r="AM284" i="1"/>
  <c r="AN284" i="1"/>
  <c r="U237" i="1"/>
  <c r="BG237" i="1"/>
  <c r="BG316" i="1"/>
  <c r="B237" i="13"/>
  <c r="G14" i="5"/>
  <c r="N279" i="1"/>
  <c r="O279" i="1"/>
  <c r="M289" i="1"/>
  <c r="O26" i="1"/>
  <c r="M27" i="1"/>
  <c r="Q234" i="1"/>
  <c r="P234" i="1"/>
  <c r="O234" i="1"/>
  <c r="AK296" i="1"/>
  <c r="AM296" i="1"/>
  <c r="O83" i="1"/>
  <c r="U83" i="1"/>
  <c r="AJ202" i="1"/>
  <c r="AK202" i="1"/>
  <c r="AM202" i="1"/>
  <c r="AN202" i="1"/>
  <c r="AJ186" i="1"/>
  <c r="AK186" i="1"/>
  <c r="AM186" i="1"/>
  <c r="AN186" i="1"/>
  <c r="U65" i="1"/>
  <c r="BG326" i="1"/>
  <c r="U375" i="1"/>
  <c r="BC336" i="1"/>
  <c r="E9" i="5"/>
  <c r="G17" i="5"/>
  <c r="S159" i="1"/>
  <c r="S390" i="1"/>
  <c r="AJ188" i="1"/>
  <c r="AK188" i="1"/>
  <c r="AM188" i="1"/>
  <c r="AN188" i="1"/>
  <c r="AJ215" i="1"/>
  <c r="AK215" i="1"/>
  <c r="AM215" i="1"/>
  <c r="AJ207" i="1"/>
  <c r="AK207" i="1"/>
  <c r="AM207" i="1"/>
  <c r="AJ177" i="1"/>
  <c r="AK177" i="1"/>
  <c r="AM177" i="1"/>
  <c r="AJ213" i="1"/>
  <c r="AK213" i="1"/>
  <c r="AN213" i="1"/>
  <c r="AJ90" i="1"/>
  <c r="AK90" i="1"/>
  <c r="AM90" i="1"/>
  <c r="AN90" i="1"/>
  <c r="AJ164" i="1"/>
  <c r="AK164" i="1"/>
  <c r="AN164" i="1"/>
  <c r="AJ24" i="1"/>
  <c r="AK24" i="1"/>
  <c r="AJ26" i="1"/>
  <c r="AK26" i="1"/>
  <c r="AK27" i="1"/>
  <c r="P279" i="1"/>
  <c r="AJ227" i="1"/>
  <c r="AK227" i="1"/>
  <c r="AM227" i="1"/>
  <c r="AN227" i="1"/>
  <c r="AJ231" i="1"/>
  <c r="AK231" i="1"/>
  <c r="AM231" i="1"/>
  <c r="AN231" i="1"/>
  <c r="AJ367" i="1"/>
  <c r="AK367" i="1"/>
  <c r="AM367" i="1"/>
  <c r="AN367" i="1"/>
  <c r="AJ359" i="1"/>
  <c r="AK359" i="1"/>
  <c r="AM359" i="1"/>
  <c r="AW307" i="1"/>
  <c r="AW311" i="1"/>
  <c r="AV311" i="1"/>
  <c r="AV281" i="1"/>
  <c r="AT289" i="1"/>
  <c r="AV333" i="1"/>
  <c r="AT336" i="1"/>
  <c r="AJ315" i="1"/>
  <c r="AK315" i="1"/>
  <c r="AM315" i="1"/>
  <c r="U153" i="1"/>
  <c r="BG153" i="1"/>
  <c r="I9" i="5"/>
  <c r="B76" i="14"/>
  <c r="J16" i="5"/>
  <c r="C255" i="14"/>
  <c r="C106" i="13"/>
  <c r="H10" i="5"/>
  <c r="H27" i="5"/>
  <c r="C393" i="13"/>
  <c r="N211" i="1"/>
  <c r="U71" i="1"/>
  <c r="U284" i="1"/>
  <c r="D9" i="5"/>
  <c r="K35" i="5"/>
  <c r="F10" i="5"/>
  <c r="C106" i="12"/>
  <c r="P264" i="1"/>
  <c r="O264" i="1"/>
  <c r="P253" i="1"/>
  <c r="N253" i="1"/>
  <c r="R313" i="1"/>
  <c r="U313" i="1"/>
  <c r="U319" i="1"/>
  <c r="C16" i="5"/>
  <c r="K16" i="5"/>
  <c r="M319" i="1"/>
  <c r="P179" i="1"/>
  <c r="N179" i="1"/>
  <c r="P164" i="1"/>
  <c r="U164" i="1"/>
  <c r="BG269" i="1"/>
  <c r="N243" i="1"/>
  <c r="AT328" i="1"/>
  <c r="I11" i="14"/>
  <c r="M328" i="1"/>
  <c r="O76" i="1"/>
  <c r="U76" i="1"/>
  <c r="C12" i="14"/>
  <c r="O75" i="1"/>
  <c r="N75" i="1"/>
  <c r="N223" i="1"/>
  <c r="O223" i="1"/>
  <c r="U18" i="1"/>
  <c r="D6" i="5"/>
  <c r="D11" i="5"/>
  <c r="D17" i="5"/>
  <c r="J34" i="5"/>
  <c r="D7" i="5"/>
  <c r="D8" i="5"/>
  <c r="O59" i="1"/>
  <c r="O61" i="1"/>
  <c r="U283" i="1"/>
  <c r="E34" i="5"/>
  <c r="E37" i="5"/>
  <c r="E38" i="5"/>
  <c r="J39" i="5"/>
  <c r="K39" i="5"/>
  <c r="AN43" i="1"/>
  <c r="AM43" i="1"/>
  <c r="BE26" i="1"/>
  <c r="BF26" i="1"/>
  <c r="BC27" i="1"/>
  <c r="BF378" i="1"/>
  <c r="BG378" i="1"/>
  <c r="AM22" i="1"/>
  <c r="BE349" i="1"/>
  <c r="BF349" i="1"/>
  <c r="BF351" i="1"/>
  <c r="BC351" i="1"/>
  <c r="BF321" i="1"/>
  <c r="BG321" i="1"/>
  <c r="BF238" i="1"/>
  <c r="BE342" i="1"/>
  <c r="BC344" i="1"/>
  <c r="O302" i="1"/>
  <c r="P302" i="1"/>
  <c r="O186" i="1"/>
  <c r="N186" i="1"/>
  <c r="P186" i="1"/>
  <c r="Q186" i="1"/>
  <c r="U90" i="1"/>
  <c r="BG90" i="1"/>
  <c r="BG332" i="1"/>
  <c r="O25" i="1"/>
  <c r="N25" i="1"/>
  <c r="Q172" i="1"/>
  <c r="P172" i="1"/>
  <c r="O172" i="1"/>
  <c r="N172" i="1"/>
  <c r="N178" i="1"/>
  <c r="P178" i="1"/>
  <c r="P181" i="1"/>
  <c r="Q181" i="1"/>
  <c r="O181" i="1"/>
  <c r="N181" i="1"/>
  <c r="P201" i="1"/>
  <c r="N201" i="1"/>
  <c r="Q201" i="1"/>
  <c r="O201" i="1"/>
  <c r="U201" i="1"/>
  <c r="BG201" i="1"/>
  <c r="BC239" i="1"/>
  <c r="AV351" i="1"/>
  <c r="BG375" i="1"/>
  <c r="N84" i="1"/>
  <c r="U84" i="1"/>
  <c r="U232" i="1"/>
  <c r="BG232" i="1"/>
  <c r="I236" i="14"/>
  <c r="BG86" i="1"/>
  <c r="O259" i="1"/>
  <c r="N259" i="1"/>
  <c r="P259" i="1"/>
  <c r="BG346" i="1"/>
  <c r="BG265" i="1"/>
  <c r="U158" i="1"/>
  <c r="BG158" i="1"/>
  <c r="U222" i="1"/>
  <c r="BG222" i="1"/>
  <c r="I314" i="14"/>
  <c r="U331" i="1"/>
  <c r="P155" i="1"/>
  <c r="Q174" i="1"/>
  <c r="P174" i="1"/>
  <c r="O174" i="1"/>
  <c r="U174" i="1"/>
  <c r="BG174" i="1"/>
  <c r="N174" i="1"/>
  <c r="Z297" i="1"/>
  <c r="U297" i="1"/>
  <c r="B138" i="14"/>
  <c r="C315" i="14"/>
  <c r="O53" i="1"/>
  <c r="P230" i="1"/>
  <c r="U230" i="1"/>
  <c r="BG230" i="1"/>
  <c r="H363" i="13"/>
  <c r="I363" i="13"/>
  <c r="H60" i="13"/>
  <c r="I60" i="13"/>
  <c r="H327" i="13"/>
  <c r="I327" i="13"/>
  <c r="H54" i="13"/>
  <c r="I54" i="13"/>
  <c r="H168" i="13"/>
  <c r="I168" i="13"/>
  <c r="H25" i="13"/>
  <c r="I25" i="13"/>
  <c r="H39" i="13"/>
  <c r="I39" i="13"/>
  <c r="H59" i="13"/>
  <c r="I59" i="13"/>
  <c r="H73" i="13"/>
  <c r="I73" i="13"/>
  <c r="H93" i="13"/>
  <c r="I93" i="13"/>
  <c r="H113" i="13"/>
  <c r="I113" i="13"/>
  <c r="H143" i="13"/>
  <c r="I143" i="13"/>
  <c r="H200" i="13"/>
  <c r="I200" i="13"/>
  <c r="H100" i="13"/>
  <c r="I100" i="13"/>
  <c r="H174" i="13"/>
  <c r="I174" i="13"/>
  <c r="H268" i="13"/>
  <c r="I268" i="13"/>
  <c r="O179" i="1"/>
  <c r="N194" i="1"/>
  <c r="O207" i="1"/>
  <c r="AS366" i="1"/>
  <c r="AT366" i="1"/>
  <c r="AT372" i="1"/>
  <c r="AJ366" i="1"/>
  <c r="AK366" i="1"/>
  <c r="AM366" i="1"/>
  <c r="I14" i="5"/>
  <c r="C330" i="14"/>
  <c r="D19" i="5"/>
  <c r="U24" i="1"/>
  <c r="H294" i="13"/>
  <c r="I294" i="13"/>
  <c r="H44" i="13"/>
  <c r="I44" i="13"/>
  <c r="H255" i="13"/>
  <c r="I255" i="13"/>
  <c r="H38" i="13"/>
  <c r="I38" i="13"/>
  <c r="H9" i="13"/>
  <c r="I9" i="13"/>
  <c r="H29" i="13"/>
  <c r="I29" i="13"/>
  <c r="H45" i="13"/>
  <c r="I45" i="13"/>
  <c r="H63" i="13"/>
  <c r="I63" i="13"/>
  <c r="H79" i="13"/>
  <c r="I79" i="13"/>
  <c r="H97" i="13"/>
  <c r="I97" i="13"/>
  <c r="H119" i="13"/>
  <c r="I119" i="13"/>
  <c r="H149" i="13"/>
  <c r="I149" i="13"/>
  <c r="H226" i="13"/>
  <c r="I226" i="13"/>
  <c r="H112" i="13"/>
  <c r="I112" i="13"/>
  <c r="H206" i="13"/>
  <c r="I206" i="13"/>
  <c r="H169" i="13"/>
  <c r="I169" i="13"/>
  <c r="O194" i="1"/>
  <c r="U194" i="1"/>
  <c r="BG194" i="1"/>
  <c r="N207" i="1"/>
  <c r="G41" i="5"/>
  <c r="Q226" i="1"/>
  <c r="U226" i="1"/>
  <c r="BG226" i="1"/>
  <c r="H243" i="13"/>
  <c r="I243" i="13"/>
  <c r="H28" i="13"/>
  <c r="I28" i="13"/>
  <c r="H164" i="13"/>
  <c r="I164" i="13"/>
  <c r="H22" i="13"/>
  <c r="I22" i="13"/>
  <c r="H15" i="13"/>
  <c r="I15" i="13"/>
  <c r="H33" i="13"/>
  <c r="I33" i="13"/>
  <c r="H49" i="13"/>
  <c r="I49" i="13"/>
  <c r="H67" i="13"/>
  <c r="I67" i="13"/>
  <c r="H83" i="13"/>
  <c r="I83" i="13"/>
  <c r="H103" i="13"/>
  <c r="I103" i="13"/>
  <c r="H125" i="13"/>
  <c r="I125" i="13"/>
  <c r="H158" i="13"/>
  <c r="I158" i="13"/>
  <c r="H287" i="13"/>
  <c r="I287" i="13"/>
  <c r="H128" i="13"/>
  <c r="I128" i="13"/>
  <c r="H257" i="13"/>
  <c r="I257" i="13"/>
  <c r="H223" i="13"/>
  <c r="I223" i="13"/>
  <c r="Q207" i="1"/>
  <c r="AJ365" i="1"/>
  <c r="AK365" i="1"/>
  <c r="AM365" i="1"/>
  <c r="AN365" i="1"/>
  <c r="M387" i="1"/>
  <c r="U387" i="1"/>
  <c r="C24" i="5"/>
  <c r="R387" i="1"/>
  <c r="U274" i="1"/>
  <c r="U245" i="1"/>
  <c r="U244" i="1"/>
  <c r="U242" i="1"/>
  <c r="BG242" i="1"/>
  <c r="N250" i="1"/>
  <c r="M275" i="1"/>
  <c r="O250" i="1"/>
  <c r="O243" i="1"/>
  <c r="U243" i="1"/>
  <c r="BG85" i="1"/>
  <c r="AN178" i="1"/>
  <c r="AM178" i="1"/>
  <c r="I105" i="14"/>
  <c r="J105" i="14"/>
  <c r="K105" i="14"/>
  <c r="AN41" i="1"/>
  <c r="AM41" i="1"/>
  <c r="BG41" i="1"/>
  <c r="AK336" i="1"/>
  <c r="AN263" i="1"/>
  <c r="BG263" i="1"/>
  <c r="AN302" i="1"/>
  <c r="AN63" i="1"/>
  <c r="AM60" i="1"/>
  <c r="AM67" i="1"/>
  <c r="AM34" i="1"/>
  <c r="BG34" i="1"/>
  <c r="AN22" i="1"/>
  <c r="BG384" i="1"/>
  <c r="BC319" i="1"/>
  <c r="AM30" i="1"/>
  <c r="H162" i="12"/>
  <c r="I162" i="12"/>
  <c r="H142" i="12"/>
  <c r="I142" i="12"/>
  <c r="H40" i="12"/>
  <c r="I40" i="12"/>
  <c r="H199" i="12"/>
  <c r="I199" i="12"/>
  <c r="H57" i="12"/>
  <c r="I57" i="12"/>
  <c r="H174" i="12"/>
  <c r="I174" i="12"/>
  <c r="H275" i="12"/>
  <c r="I275" i="12"/>
  <c r="H279" i="12"/>
  <c r="I279" i="12"/>
  <c r="I284" i="12"/>
  <c r="J284" i="12"/>
  <c r="K284" i="12"/>
  <c r="H342" i="12"/>
  <c r="I342" i="12"/>
  <c r="H8" i="12"/>
  <c r="I8" i="12"/>
  <c r="I11" i="12"/>
  <c r="J11" i="12"/>
  <c r="K11" i="12"/>
  <c r="H243" i="12"/>
  <c r="I243" i="12"/>
  <c r="H212" i="12"/>
  <c r="I212" i="12"/>
  <c r="H27" i="12"/>
  <c r="I27" i="12"/>
  <c r="H81" i="12"/>
  <c r="I81" i="12"/>
  <c r="H141" i="12"/>
  <c r="I141" i="12"/>
  <c r="H348" i="12"/>
  <c r="I348" i="12"/>
  <c r="I359" i="12"/>
  <c r="J359" i="12"/>
  <c r="K359" i="12"/>
  <c r="H313" i="12"/>
  <c r="I313" i="12"/>
  <c r="H250" i="12"/>
  <c r="I250" i="12"/>
  <c r="H68" i="12"/>
  <c r="I68" i="12"/>
  <c r="H48" i="12"/>
  <c r="I48" i="12"/>
  <c r="H155" i="12"/>
  <c r="I155" i="12"/>
  <c r="H179" i="12"/>
  <c r="I179" i="12"/>
  <c r="H378" i="12"/>
  <c r="I378" i="12"/>
  <c r="H386" i="12"/>
  <c r="I386" i="12"/>
  <c r="I389" i="12"/>
  <c r="J389" i="12"/>
  <c r="K389" i="12"/>
  <c r="H139" i="12"/>
  <c r="I139" i="12"/>
  <c r="H90" i="12"/>
  <c r="I90" i="12"/>
  <c r="H213" i="12"/>
  <c r="I213" i="12"/>
  <c r="H325" i="12"/>
  <c r="I325" i="12"/>
  <c r="I329" i="12"/>
  <c r="J329" i="12"/>
  <c r="K329" i="12"/>
  <c r="H17" i="12"/>
  <c r="I17" i="12"/>
  <c r="H193" i="12"/>
  <c r="I193" i="12"/>
  <c r="H367" i="12"/>
  <c r="I367" i="12"/>
  <c r="H267" i="12"/>
  <c r="I267" i="12"/>
  <c r="H134" i="12"/>
  <c r="I134" i="12"/>
  <c r="H258" i="12"/>
  <c r="I258" i="12"/>
  <c r="H308" i="12"/>
  <c r="I308" i="12"/>
  <c r="H22" i="12"/>
  <c r="I22" i="12"/>
  <c r="H109" i="12"/>
  <c r="I109" i="12"/>
  <c r="I137" i="12"/>
  <c r="J137" i="12"/>
  <c r="K137" i="12"/>
  <c r="H198" i="12"/>
  <c r="I198" i="12"/>
  <c r="H218" i="12"/>
  <c r="I218" i="12"/>
  <c r="H297" i="12"/>
  <c r="I297" i="12"/>
  <c r="I299" i="12"/>
  <c r="J299" i="12"/>
  <c r="K299" i="12"/>
  <c r="H231" i="12"/>
  <c r="I231" i="12"/>
  <c r="H44" i="12"/>
  <c r="I44" i="12"/>
  <c r="H32" i="12"/>
  <c r="I32" i="12"/>
  <c r="H187" i="12"/>
  <c r="I187" i="12"/>
  <c r="H138" i="12"/>
  <c r="I138" i="12"/>
  <c r="H361" i="12"/>
  <c r="I361" i="12"/>
  <c r="H306" i="12"/>
  <c r="I306" i="12"/>
  <c r="H148" i="12"/>
  <c r="I148" i="12"/>
  <c r="H69" i="12"/>
  <c r="I69" i="12"/>
  <c r="H185" i="12"/>
  <c r="I185" i="12"/>
  <c r="H334" i="12"/>
  <c r="I334" i="12"/>
  <c r="I344" i="12"/>
  <c r="J344" i="12"/>
  <c r="K344" i="12"/>
  <c r="H224" i="12"/>
  <c r="I224" i="12"/>
  <c r="H66" i="12"/>
  <c r="I66" i="12"/>
  <c r="H301" i="12"/>
  <c r="I301" i="12"/>
  <c r="H25" i="12"/>
  <c r="I25" i="12"/>
  <c r="BE289" i="1"/>
  <c r="AM205" i="1"/>
  <c r="BF363" i="1"/>
  <c r="BF387" i="1"/>
  <c r="AM164" i="1"/>
  <c r="AN60" i="1"/>
  <c r="BG254" i="1"/>
  <c r="AM75" i="1"/>
  <c r="BG281" i="1"/>
  <c r="BC289" i="1"/>
  <c r="AM40" i="1"/>
  <c r="BG40" i="1"/>
  <c r="AN40" i="1"/>
  <c r="BF289" i="1"/>
  <c r="BF311" i="1"/>
  <c r="BG350" i="1"/>
  <c r="BG385" i="1"/>
  <c r="BC311" i="1"/>
  <c r="BE319" i="1"/>
  <c r="AN69" i="1"/>
  <c r="H345" i="13"/>
  <c r="I345" i="13"/>
  <c r="H156" i="13"/>
  <c r="I156" i="13"/>
  <c r="H52" i="13"/>
  <c r="I52" i="13"/>
  <c r="H20" i="13"/>
  <c r="I20" i="13"/>
  <c r="H289" i="13"/>
  <c r="I289" i="13"/>
  <c r="H78" i="13"/>
  <c r="I78" i="13"/>
  <c r="H46" i="13"/>
  <c r="I46" i="13"/>
  <c r="H14" i="13"/>
  <c r="I14" i="13"/>
  <c r="H7" i="13"/>
  <c r="I7" i="13"/>
  <c r="H17" i="13"/>
  <c r="I17" i="13"/>
  <c r="H23" i="13"/>
  <c r="I23" i="13"/>
  <c r="H31" i="13"/>
  <c r="I31" i="13"/>
  <c r="H47" i="13"/>
  <c r="I47" i="13"/>
  <c r="H55" i="13"/>
  <c r="I55" i="13"/>
  <c r="H61" i="13"/>
  <c r="I61" i="13"/>
  <c r="H69" i="13"/>
  <c r="I69" i="13"/>
  <c r="H77" i="13"/>
  <c r="I77" i="13"/>
  <c r="H85" i="13"/>
  <c r="I85" i="13"/>
  <c r="H95" i="13"/>
  <c r="I95" i="13"/>
  <c r="H115" i="13"/>
  <c r="I115" i="13"/>
  <c r="H127" i="13"/>
  <c r="I127" i="13"/>
  <c r="H145" i="13"/>
  <c r="I145" i="13"/>
  <c r="H176" i="13"/>
  <c r="I176" i="13"/>
  <c r="H216" i="13"/>
  <c r="I216" i="13"/>
  <c r="H303" i="13"/>
  <c r="I303" i="13"/>
  <c r="H104" i="13"/>
  <c r="I104" i="13"/>
  <c r="H136" i="13"/>
  <c r="I136" i="13"/>
  <c r="H190" i="13"/>
  <c r="I190" i="13"/>
  <c r="H295" i="13"/>
  <c r="I295" i="13"/>
  <c r="H323" i="13"/>
  <c r="I323" i="13"/>
  <c r="H275" i="13"/>
  <c r="I275" i="13"/>
  <c r="BB365" i="1"/>
  <c r="BC365" i="1"/>
  <c r="BB17" i="1"/>
  <c r="BC17" i="1"/>
  <c r="AN17" i="1"/>
  <c r="AM17" i="1"/>
  <c r="H385" i="13"/>
  <c r="I385" i="13"/>
  <c r="H260" i="13"/>
  <c r="I260" i="13"/>
  <c r="H68" i="13"/>
  <c r="I68" i="13"/>
  <c r="H36" i="13"/>
  <c r="I36" i="13"/>
  <c r="H337" i="13"/>
  <c r="I337" i="13"/>
  <c r="H232" i="13"/>
  <c r="I232" i="13"/>
  <c r="H62" i="13"/>
  <c r="I62" i="13"/>
  <c r="H30" i="13"/>
  <c r="I30" i="13"/>
  <c r="H13" i="13"/>
  <c r="I13" i="13"/>
  <c r="H21" i="13"/>
  <c r="I21" i="13"/>
  <c r="H27" i="13"/>
  <c r="I27" i="13"/>
  <c r="H35" i="13"/>
  <c r="I35" i="13"/>
  <c r="H41" i="13"/>
  <c r="I41" i="13"/>
  <c r="H51" i="13"/>
  <c r="I51" i="13"/>
  <c r="H57" i="13"/>
  <c r="I57" i="13"/>
  <c r="H65" i="13"/>
  <c r="I65" i="13"/>
  <c r="H81" i="13"/>
  <c r="I81" i="13"/>
  <c r="H91" i="13"/>
  <c r="I91" i="13"/>
  <c r="H101" i="13"/>
  <c r="I101" i="13"/>
  <c r="H111" i="13"/>
  <c r="I111" i="13"/>
  <c r="H121" i="13"/>
  <c r="I121" i="13"/>
  <c r="H135" i="13"/>
  <c r="I135" i="13"/>
  <c r="H153" i="13"/>
  <c r="I153" i="13"/>
  <c r="H188" i="13"/>
  <c r="I188" i="13"/>
  <c r="H242" i="13"/>
  <c r="I242" i="13"/>
  <c r="H88" i="13"/>
  <c r="I88" i="13"/>
  <c r="H120" i="13"/>
  <c r="I120" i="13"/>
  <c r="H152" i="13"/>
  <c r="I152" i="13"/>
  <c r="H229" i="13"/>
  <c r="I229" i="13"/>
  <c r="H240" i="13"/>
  <c r="I240" i="13"/>
  <c r="H217" i="13"/>
  <c r="I217" i="13"/>
  <c r="AW270" i="1"/>
  <c r="AW275" i="1"/>
  <c r="AV275" i="1"/>
  <c r="BG280" i="1"/>
  <c r="U380" i="1"/>
  <c r="C23" i="5"/>
  <c r="T159" i="1"/>
  <c r="T390" i="1"/>
  <c r="AT275" i="1"/>
  <c r="BF271" i="1"/>
  <c r="BF275" i="1"/>
  <c r="BG271" i="1"/>
  <c r="BE275" i="1"/>
  <c r="BF239" i="1"/>
  <c r="J11" i="14"/>
  <c r="K11" i="14"/>
  <c r="J236" i="14"/>
  <c r="K236" i="14"/>
  <c r="U223" i="1"/>
  <c r="BG223" i="1"/>
  <c r="AM383" i="1"/>
  <c r="AM32" i="1"/>
  <c r="AN32" i="1"/>
  <c r="AN71" i="1"/>
  <c r="AM71" i="1"/>
  <c r="BG71" i="1"/>
  <c r="BF316" i="1"/>
  <c r="BF24" i="1"/>
  <c r="BF27" i="1"/>
  <c r="BE27" i="1"/>
  <c r="BK389" i="1"/>
  <c r="I20" i="5"/>
  <c r="B315" i="14"/>
  <c r="BG318" i="1"/>
  <c r="I43" i="14"/>
  <c r="J43" i="14"/>
  <c r="K43" i="14"/>
  <c r="I75" i="14"/>
  <c r="J75" i="14"/>
  <c r="K75" i="14"/>
  <c r="BG355" i="1"/>
  <c r="U166" i="1"/>
  <c r="BG166" i="1"/>
  <c r="AN333" i="1"/>
  <c r="BG333" i="1"/>
  <c r="BF368" i="1"/>
  <c r="U77" i="1"/>
  <c r="AN82" i="1"/>
  <c r="AM82" i="1"/>
  <c r="BF376" i="1"/>
  <c r="BG376" i="1"/>
  <c r="N272" i="1"/>
  <c r="O272" i="1"/>
  <c r="P261" i="1"/>
  <c r="O261" i="1"/>
  <c r="N72" i="1"/>
  <c r="O72" i="1"/>
  <c r="U157" i="1"/>
  <c r="BG157" i="1"/>
  <c r="N92" i="1"/>
  <c r="O92" i="1"/>
  <c r="Q167" i="1"/>
  <c r="O167" i="1"/>
  <c r="N167" i="1"/>
  <c r="P307" i="1"/>
  <c r="O307" i="1"/>
  <c r="P180" i="1"/>
  <c r="Q180" i="1"/>
  <c r="O180" i="1"/>
  <c r="N180" i="1"/>
  <c r="P183" i="1"/>
  <c r="O183" i="1"/>
  <c r="P184" i="1"/>
  <c r="P200" i="1"/>
  <c r="Q200" i="1"/>
  <c r="O200" i="1"/>
  <c r="N200" i="1"/>
  <c r="P205" i="1"/>
  <c r="P215" i="1"/>
  <c r="N215" i="1"/>
  <c r="O215" i="1"/>
  <c r="Q215" i="1"/>
  <c r="N270" i="1"/>
  <c r="O270" i="1"/>
  <c r="F299" i="1"/>
  <c r="R380" i="1"/>
  <c r="R328" i="1"/>
  <c r="P92" i="1"/>
  <c r="P159" i="1"/>
  <c r="P75" i="1"/>
  <c r="P219" i="1"/>
  <c r="U219" i="1"/>
  <c r="BG219" i="1"/>
  <c r="O256" i="1"/>
  <c r="M311" i="1"/>
  <c r="N310" i="1"/>
  <c r="U231" i="1"/>
  <c r="BG231" i="1"/>
  <c r="BG349" i="1"/>
  <c r="Q307" i="1"/>
  <c r="AW79" i="1"/>
  <c r="AW239" i="1"/>
  <c r="D14" i="5"/>
  <c r="I17" i="5"/>
  <c r="B270" i="14"/>
  <c r="J40" i="5"/>
  <c r="E40" i="5"/>
  <c r="J37" i="5"/>
  <c r="D10" i="5"/>
  <c r="B300" i="13"/>
  <c r="G19" i="5"/>
  <c r="K19" i="5"/>
  <c r="B330" i="13"/>
  <c r="G21" i="5"/>
  <c r="B360" i="13"/>
  <c r="G23" i="5"/>
  <c r="N288" i="1"/>
  <c r="P288" i="1"/>
  <c r="N277" i="1"/>
  <c r="P277" i="1"/>
  <c r="U74" i="1"/>
  <c r="O227" i="1"/>
  <c r="N227" i="1"/>
  <c r="O309" i="1"/>
  <c r="N309" i="1"/>
  <c r="I137" i="14"/>
  <c r="J137" i="14"/>
  <c r="K137" i="14"/>
  <c r="I284" i="14"/>
  <c r="I269" i="14"/>
  <c r="J269" i="14"/>
  <c r="P256" i="1"/>
  <c r="AK20" i="1"/>
  <c r="M372" i="1"/>
  <c r="O310" i="1"/>
  <c r="N307" i="1"/>
  <c r="N225" i="1"/>
  <c r="U225" i="1"/>
  <c r="BG225" i="1"/>
  <c r="C285" i="14"/>
  <c r="J18" i="5"/>
  <c r="C360" i="14"/>
  <c r="J23" i="5"/>
  <c r="N261" i="1"/>
  <c r="P255" i="1"/>
  <c r="O255" i="1"/>
  <c r="N255" i="1"/>
  <c r="P285" i="1"/>
  <c r="N285" i="1"/>
  <c r="O282" i="1"/>
  <c r="N282" i="1"/>
  <c r="P282" i="1"/>
  <c r="P310" i="1"/>
  <c r="Q26" i="1"/>
  <c r="U26" i="1"/>
  <c r="N26" i="1"/>
  <c r="N27" i="1"/>
  <c r="Q229" i="1"/>
  <c r="N229" i="1"/>
  <c r="U224" i="1"/>
  <c r="BG224" i="1"/>
  <c r="Q221" i="1"/>
  <c r="N221" i="1"/>
  <c r="R372" i="1"/>
  <c r="K299" i="1"/>
  <c r="BE344" i="1"/>
  <c r="BG348" i="1"/>
  <c r="N15" i="1"/>
  <c r="U15" i="1"/>
  <c r="D12" i="5"/>
  <c r="F23" i="5"/>
  <c r="F27" i="5"/>
  <c r="C393" i="12"/>
  <c r="C360" i="12"/>
  <c r="B315" i="13"/>
  <c r="G20" i="5"/>
  <c r="B345" i="13"/>
  <c r="G22" i="5"/>
  <c r="K22" i="5"/>
  <c r="B375" i="13"/>
  <c r="G24" i="5"/>
  <c r="K24" i="5"/>
  <c r="N257" i="1"/>
  <c r="P257" i="1"/>
  <c r="N304" i="1"/>
  <c r="P304" i="1"/>
  <c r="U70" i="1"/>
  <c r="N68" i="1"/>
  <c r="O68" i="1"/>
  <c r="P68" i="1"/>
  <c r="U298" i="1"/>
  <c r="Z298" i="1"/>
  <c r="N236" i="1"/>
  <c r="O236" i="1"/>
  <c r="P233" i="1"/>
  <c r="U233" i="1"/>
  <c r="BG233" i="1"/>
  <c r="O308" i="1"/>
  <c r="N308" i="1"/>
  <c r="AV300" i="1"/>
  <c r="O60" i="1"/>
  <c r="C41" i="5"/>
  <c r="J38" i="5"/>
  <c r="K38" i="5"/>
  <c r="H131" i="13"/>
  <c r="I131" i="13"/>
  <c r="H139" i="13"/>
  <c r="I139" i="13"/>
  <c r="H147" i="13"/>
  <c r="I147" i="13"/>
  <c r="H180" i="13"/>
  <c r="I180" i="13"/>
  <c r="H196" i="13"/>
  <c r="I196" i="13"/>
  <c r="H208" i="13"/>
  <c r="I208" i="13"/>
  <c r="H270" i="13"/>
  <c r="I270" i="13"/>
  <c r="H80" i="13"/>
  <c r="I80" i="13"/>
  <c r="H96" i="13"/>
  <c r="I96" i="13"/>
  <c r="H387" i="13"/>
  <c r="I387" i="13"/>
  <c r="H286" i="13"/>
  <c r="I286" i="13"/>
  <c r="H377" i="13"/>
  <c r="I377" i="13"/>
  <c r="H179" i="13"/>
  <c r="I179" i="13"/>
  <c r="H266" i="13"/>
  <c r="I266" i="13"/>
  <c r="H388" i="13"/>
  <c r="I388" i="13"/>
  <c r="N162" i="1"/>
  <c r="P54" i="1"/>
  <c r="N58" i="1"/>
  <c r="O62" i="1"/>
  <c r="H361" i="13"/>
  <c r="I361" i="13"/>
  <c r="H92" i="13"/>
  <c r="I92" i="13"/>
  <c r="H108" i="13"/>
  <c r="I108" i="13"/>
  <c r="H116" i="13"/>
  <c r="I116" i="13"/>
  <c r="H124" i="13"/>
  <c r="I124" i="13"/>
  <c r="H132" i="13"/>
  <c r="I132" i="13"/>
  <c r="H140" i="13"/>
  <c r="I140" i="13"/>
  <c r="H148" i="13"/>
  <c r="I148" i="13"/>
  <c r="H162" i="13"/>
  <c r="I162" i="13"/>
  <c r="H182" i="13"/>
  <c r="I182" i="13"/>
  <c r="H198" i="13"/>
  <c r="I198" i="13"/>
  <c r="H214" i="13"/>
  <c r="I214" i="13"/>
  <c r="H245" i="13"/>
  <c r="I245" i="13"/>
  <c r="H273" i="13"/>
  <c r="I273" i="13"/>
  <c r="H224" i="13"/>
  <c r="I224" i="13"/>
  <c r="H302" i="13"/>
  <c r="I302" i="13"/>
  <c r="H159" i="13"/>
  <c r="I159" i="13"/>
  <c r="H320" i="13"/>
  <c r="I320" i="13"/>
  <c r="P55" i="1"/>
  <c r="H271" i="13"/>
  <c r="I271" i="13"/>
  <c r="H34" i="13"/>
  <c r="I34" i="13"/>
  <c r="H319" i="13"/>
  <c r="I319" i="13"/>
  <c r="H26" i="13"/>
  <c r="I26" i="13"/>
  <c r="H64" i="13"/>
  <c r="I64" i="13"/>
  <c r="H227" i="13"/>
  <c r="I227" i="13"/>
  <c r="H311" i="13"/>
  <c r="I311" i="13"/>
  <c r="H382" i="13"/>
  <c r="I382" i="13"/>
  <c r="H376" i="13"/>
  <c r="I376" i="13"/>
  <c r="H364" i="13"/>
  <c r="I364" i="13"/>
  <c r="H358" i="13"/>
  <c r="I358" i="13"/>
  <c r="H348" i="13"/>
  <c r="I348" i="13"/>
  <c r="H340" i="13"/>
  <c r="I340" i="13"/>
  <c r="H330" i="13"/>
  <c r="I330" i="13"/>
  <c r="H324" i="13"/>
  <c r="I324" i="13"/>
  <c r="H312" i="13"/>
  <c r="I312" i="13"/>
  <c r="H375" i="13"/>
  <c r="I375" i="13"/>
  <c r="H339" i="13"/>
  <c r="I339" i="13"/>
  <c r="H307" i="13"/>
  <c r="I307" i="13"/>
  <c r="H283" i="13"/>
  <c r="I283" i="13"/>
  <c r="H272" i="13"/>
  <c r="I272" i="13"/>
  <c r="H247" i="13"/>
  <c r="I247" i="13"/>
  <c r="H231" i="13"/>
  <c r="I231" i="13"/>
  <c r="H373" i="13"/>
  <c r="I373" i="13"/>
  <c r="H347" i="13"/>
  <c r="I347" i="13"/>
  <c r="H309" i="13"/>
  <c r="I309" i="13"/>
  <c r="H298" i="13"/>
  <c r="I298" i="13"/>
  <c r="H277" i="13"/>
  <c r="I277" i="13"/>
  <c r="H261" i="13"/>
  <c r="I261" i="13"/>
  <c r="H238" i="13"/>
  <c r="I238" i="13"/>
  <c r="H225" i="13"/>
  <c r="I225" i="13"/>
  <c r="H211" i="13"/>
  <c r="I211" i="13"/>
  <c r="H205" i="13"/>
  <c r="I205" i="13"/>
  <c r="H195" i="13"/>
  <c r="I195" i="13"/>
  <c r="H8" i="13"/>
  <c r="I8" i="13"/>
  <c r="H56" i="13"/>
  <c r="I56" i="13"/>
  <c r="H40" i="13"/>
  <c r="I40" i="13"/>
  <c r="H42" i="13"/>
  <c r="I42" i="13"/>
  <c r="H50" i="13"/>
  <c r="I50" i="13"/>
  <c r="H248" i="13"/>
  <c r="I248" i="13"/>
  <c r="H386" i="13"/>
  <c r="I386" i="13"/>
  <c r="H380" i="13"/>
  <c r="I380" i="13"/>
  <c r="H368" i="13"/>
  <c r="I368" i="13"/>
  <c r="H362" i="13"/>
  <c r="I362" i="13"/>
  <c r="H352" i="13"/>
  <c r="I352" i="13"/>
  <c r="H346" i="13"/>
  <c r="I346" i="13"/>
  <c r="H334" i="13"/>
  <c r="I334" i="13"/>
  <c r="H328" i="13"/>
  <c r="I328" i="13"/>
  <c r="H318" i="13"/>
  <c r="I318" i="13"/>
  <c r="H310" i="13"/>
  <c r="I310" i="13"/>
  <c r="H349" i="13"/>
  <c r="I349" i="13"/>
  <c r="H335" i="13"/>
  <c r="I335" i="13"/>
  <c r="H291" i="13"/>
  <c r="I291" i="13"/>
  <c r="H280" i="13"/>
  <c r="I280" i="13"/>
  <c r="H259" i="13"/>
  <c r="I259" i="13"/>
  <c r="H244" i="13"/>
  <c r="I244" i="13"/>
  <c r="H220" i="13"/>
  <c r="I220" i="13"/>
  <c r="H365" i="13"/>
  <c r="I365" i="13"/>
  <c r="H317" i="13"/>
  <c r="I317" i="13"/>
  <c r="H306" i="13"/>
  <c r="I306" i="13"/>
  <c r="H285" i="13"/>
  <c r="I285" i="13"/>
  <c r="H274" i="13"/>
  <c r="I274" i="13"/>
  <c r="H246" i="13"/>
  <c r="I246" i="13"/>
  <c r="H233" i="13"/>
  <c r="I233" i="13"/>
  <c r="H215" i="13"/>
  <c r="I215" i="13"/>
  <c r="H209" i="13"/>
  <c r="I209" i="13"/>
  <c r="H199" i="13"/>
  <c r="I199" i="13"/>
  <c r="H193" i="13"/>
  <c r="I193" i="13"/>
  <c r="H18" i="13"/>
  <c r="I18" i="13"/>
  <c r="H10" i="13"/>
  <c r="I10" i="13"/>
  <c r="H58" i="13"/>
  <c r="I58" i="13"/>
  <c r="H16" i="13"/>
  <c r="I16" i="13"/>
  <c r="H66" i="13"/>
  <c r="I66" i="13"/>
  <c r="H74" i="13"/>
  <c r="I74" i="13"/>
  <c r="H384" i="13"/>
  <c r="I384" i="13"/>
  <c r="H372" i="13"/>
  <c r="I372" i="13"/>
  <c r="H366" i="13"/>
  <c r="I366" i="13"/>
  <c r="H356" i="13"/>
  <c r="I356" i="13"/>
  <c r="H350" i="13"/>
  <c r="I350" i="13"/>
  <c r="H338" i="13"/>
  <c r="I338" i="13"/>
  <c r="H332" i="13"/>
  <c r="I332" i="13"/>
  <c r="H322" i="13"/>
  <c r="I322" i="13"/>
  <c r="H316" i="13"/>
  <c r="I316" i="13"/>
  <c r="H367" i="13"/>
  <c r="I367" i="13"/>
  <c r="H343" i="13"/>
  <c r="I343" i="13"/>
  <c r="H304" i="13"/>
  <c r="I304" i="13"/>
  <c r="H288" i="13"/>
  <c r="I288" i="13"/>
  <c r="H267" i="13"/>
  <c r="I267" i="13"/>
  <c r="H256" i="13"/>
  <c r="I256" i="13"/>
  <c r="H228" i="13"/>
  <c r="I228" i="13"/>
  <c r="H381" i="13"/>
  <c r="I381" i="13"/>
  <c r="H325" i="13"/>
  <c r="I325" i="13"/>
  <c r="H313" i="13"/>
  <c r="I313" i="13"/>
  <c r="H293" i="13"/>
  <c r="I293" i="13"/>
  <c r="H282" i="13"/>
  <c r="I282" i="13"/>
  <c r="H258" i="13"/>
  <c r="I258" i="13"/>
  <c r="H241" i="13"/>
  <c r="I241" i="13"/>
  <c r="H222" i="13"/>
  <c r="I222" i="13"/>
  <c r="H213" i="13"/>
  <c r="I213" i="13"/>
  <c r="H203" i="13"/>
  <c r="I203" i="13"/>
  <c r="H197" i="13"/>
  <c r="I197" i="13"/>
  <c r="H187" i="13"/>
  <c r="I187" i="13"/>
  <c r="H72" i="13"/>
  <c r="I72" i="13"/>
  <c r="H32" i="13"/>
  <c r="I32" i="13"/>
  <c r="H360" i="13"/>
  <c r="I360" i="13"/>
  <c r="H336" i="13"/>
  <c r="I336" i="13"/>
  <c r="H331" i="13"/>
  <c r="I331" i="13"/>
  <c r="H264" i="13"/>
  <c r="I264" i="13"/>
  <c r="H301" i="13"/>
  <c r="I301" i="13"/>
  <c r="H249" i="13"/>
  <c r="I249" i="13"/>
  <c r="H191" i="13"/>
  <c r="I191" i="13"/>
  <c r="H183" i="13"/>
  <c r="I183" i="13"/>
  <c r="H177" i="13"/>
  <c r="I177" i="13"/>
  <c r="H163" i="13"/>
  <c r="I163" i="13"/>
  <c r="H157" i="13"/>
  <c r="I157" i="13"/>
  <c r="H341" i="13"/>
  <c r="I341" i="13"/>
  <c r="H24" i="13"/>
  <c r="I24" i="13"/>
  <c r="H378" i="13"/>
  <c r="I378" i="13"/>
  <c r="H354" i="13"/>
  <c r="I354" i="13"/>
  <c r="H383" i="13"/>
  <c r="I383" i="13"/>
  <c r="H296" i="13"/>
  <c r="I296" i="13"/>
  <c r="H355" i="13"/>
  <c r="I355" i="13"/>
  <c r="H290" i="13"/>
  <c r="I290" i="13"/>
  <c r="H207" i="13"/>
  <c r="I207" i="13"/>
  <c r="H189" i="13"/>
  <c r="I189" i="13"/>
  <c r="H181" i="13"/>
  <c r="I181" i="13"/>
  <c r="H167" i="13"/>
  <c r="I167" i="13"/>
  <c r="H161" i="13"/>
  <c r="I161" i="13"/>
  <c r="H371" i="13"/>
  <c r="I371" i="13"/>
  <c r="H333" i="13"/>
  <c r="I333" i="13"/>
  <c r="H315" i="13"/>
  <c r="I315" i="13"/>
  <c r="H297" i="13"/>
  <c r="I297" i="13"/>
  <c r="H279" i="13"/>
  <c r="I279" i="13"/>
  <c r="H263" i="13"/>
  <c r="I263" i="13"/>
  <c r="H235" i="13"/>
  <c r="I235" i="13"/>
  <c r="H219" i="13"/>
  <c r="I219" i="13"/>
  <c r="H369" i="13"/>
  <c r="I369" i="13"/>
  <c r="H300" i="13"/>
  <c r="I300" i="13"/>
  <c r="H278" i="13"/>
  <c r="I278" i="13"/>
  <c r="H262" i="13"/>
  <c r="I262" i="13"/>
  <c r="H250" i="13"/>
  <c r="I250" i="13"/>
  <c r="H234" i="13"/>
  <c r="I234" i="13"/>
  <c r="H218" i="13"/>
  <c r="I218" i="13"/>
  <c r="H210" i="13"/>
  <c r="I210" i="13"/>
  <c r="H202" i="13"/>
  <c r="I202" i="13"/>
  <c r="H194" i="13"/>
  <c r="I194" i="13"/>
  <c r="H186" i="13"/>
  <c r="I186" i="13"/>
  <c r="H178" i="13"/>
  <c r="I178" i="13"/>
  <c r="H170" i="13"/>
  <c r="I170" i="13"/>
  <c r="H154" i="13"/>
  <c r="I154" i="13"/>
  <c r="H150" i="13"/>
  <c r="I150" i="13"/>
  <c r="H146" i="13"/>
  <c r="I146" i="13"/>
  <c r="H142" i="13"/>
  <c r="I142" i="13"/>
  <c r="H138" i="13"/>
  <c r="I138" i="13"/>
  <c r="H134" i="13"/>
  <c r="I134" i="13"/>
  <c r="H130" i="13"/>
  <c r="I130" i="13"/>
  <c r="H126" i="13"/>
  <c r="I126" i="13"/>
  <c r="H122" i="13"/>
  <c r="I122" i="13"/>
  <c r="H118" i="13"/>
  <c r="I118" i="13"/>
  <c r="H114" i="13"/>
  <c r="I114" i="13"/>
  <c r="H110" i="13"/>
  <c r="I110" i="13"/>
  <c r="H106" i="13"/>
  <c r="I106" i="13"/>
  <c r="H102" i="13"/>
  <c r="I102" i="13"/>
  <c r="H98" i="13"/>
  <c r="I98" i="13"/>
  <c r="H94" i="13"/>
  <c r="I94" i="13"/>
  <c r="H90" i="13"/>
  <c r="I90" i="13"/>
  <c r="H86" i="13"/>
  <c r="I86" i="13"/>
  <c r="H82" i="13"/>
  <c r="I82" i="13"/>
  <c r="H379" i="13"/>
  <c r="I379" i="13"/>
  <c r="H308" i="13"/>
  <c r="I308" i="13"/>
  <c r="H292" i="13"/>
  <c r="I292" i="13"/>
  <c r="H281" i="13"/>
  <c r="I281" i="13"/>
  <c r="H265" i="13"/>
  <c r="I265" i="13"/>
  <c r="H237" i="13"/>
  <c r="I237" i="13"/>
  <c r="H221" i="13"/>
  <c r="I221" i="13"/>
  <c r="H212" i="13"/>
  <c r="I212" i="13"/>
  <c r="H204" i="13"/>
  <c r="I204" i="13"/>
  <c r="H192" i="13"/>
  <c r="I192" i="13"/>
  <c r="H166" i="13"/>
  <c r="I166" i="13"/>
  <c r="H151" i="13"/>
  <c r="I151" i="13"/>
  <c r="H141" i="13"/>
  <c r="I141" i="13"/>
  <c r="H133" i="13"/>
  <c r="I133" i="13"/>
  <c r="H123" i="13"/>
  <c r="I123" i="13"/>
  <c r="H117" i="13"/>
  <c r="I117" i="13"/>
  <c r="H107" i="13"/>
  <c r="I107" i="13"/>
  <c r="H99" i="13"/>
  <c r="I99" i="13"/>
  <c r="H89" i="13"/>
  <c r="I89" i="13"/>
  <c r="H276" i="13"/>
  <c r="I276" i="13"/>
  <c r="H370" i="13"/>
  <c r="I370" i="13"/>
  <c r="H326" i="13"/>
  <c r="I326" i="13"/>
  <c r="H357" i="13"/>
  <c r="I357" i="13"/>
  <c r="H239" i="13"/>
  <c r="I239" i="13"/>
  <c r="H321" i="13"/>
  <c r="I321" i="13"/>
  <c r="H230" i="13"/>
  <c r="I230" i="13"/>
  <c r="H201" i="13"/>
  <c r="I201" i="13"/>
  <c r="H185" i="13"/>
  <c r="I185" i="13"/>
  <c r="H175" i="13"/>
  <c r="I175" i="13"/>
  <c r="H165" i="13"/>
  <c r="I165" i="13"/>
  <c r="H155" i="13"/>
  <c r="I155" i="13"/>
  <c r="H353" i="13"/>
  <c r="I353" i="13"/>
  <c r="Q173" i="1"/>
  <c r="P173" i="1"/>
  <c r="O173" i="1"/>
  <c r="O188" i="1"/>
  <c r="P188" i="1"/>
  <c r="N188" i="1"/>
  <c r="Q209" i="1"/>
  <c r="P209" i="1"/>
  <c r="O209" i="1"/>
  <c r="N209" i="1"/>
  <c r="N173" i="1"/>
  <c r="N195" i="1"/>
  <c r="O195" i="1"/>
  <c r="Q195" i="1"/>
  <c r="U202" i="1"/>
  <c r="BG202" i="1"/>
  <c r="P187" i="1"/>
  <c r="N187" i="1"/>
  <c r="Q187" i="1"/>
  <c r="N193" i="1"/>
  <c r="O193" i="1"/>
  <c r="Q193" i="1"/>
  <c r="N208" i="1"/>
  <c r="O208" i="1"/>
  <c r="P208" i="1"/>
  <c r="N214" i="1"/>
  <c r="O214" i="1"/>
  <c r="Q214" i="1"/>
  <c r="U179" i="1"/>
  <c r="BG179" i="1"/>
  <c r="U172" i="1"/>
  <c r="BG172" i="1"/>
  <c r="AN171" i="1"/>
  <c r="AM171" i="1"/>
  <c r="AN192" i="1"/>
  <c r="AM192" i="1"/>
  <c r="AN215" i="1"/>
  <c r="AN206" i="1"/>
  <c r="AM206" i="1"/>
  <c r="AN176" i="1"/>
  <c r="AM176" i="1"/>
  <c r="AM213" i="1"/>
  <c r="BG216" i="1"/>
  <c r="AN216" i="1"/>
  <c r="AV19" i="1"/>
  <c r="AT20" i="1"/>
  <c r="AN185" i="1"/>
  <c r="AM185" i="1"/>
  <c r="AM197" i="1"/>
  <c r="AN197" i="1"/>
  <c r="AN207" i="1"/>
  <c r="AT159" i="1"/>
  <c r="AN172" i="1"/>
  <c r="AN184" i="1"/>
  <c r="AM184" i="1"/>
  <c r="AM199" i="1"/>
  <c r="AN199" i="1"/>
  <c r="AN212" i="1"/>
  <c r="AM212" i="1"/>
  <c r="AN169" i="1"/>
  <c r="AK239" i="1"/>
  <c r="AM169" i="1"/>
  <c r="AN209" i="1"/>
  <c r="I329" i="14"/>
  <c r="J329" i="14"/>
  <c r="K329" i="14"/>
  <c r="AM308" i="1"/>
  <c r="AK311" i="1"/>
  <c r="AN343" i="1"/>
  <c r="BF324" i="1"/>
  <c r="BG324" i="1"/>
  <c r="BF50" i="1"/>
  <c r="BF334" i="1"/>
  <c r="BF336" i="1"/>
  <c r="BG334" i="1"/>
  <c r="BE336" i="1"/>
  <c r="BE57" i="1"/>
  <c r="BC79" i="1"/>
  <c r="AV23" i="1"/>
  <c r="AT27" i="1"/>
  <c r="AV357" i="1"/>
  <c r="BG357" i="1"/>
  <c r="AT363" i="1"/>
  <c r="AW367" i="1"/>
  <c r="AV377" i="1"/>
  <c r="BG377" i="1"/>
  <c r="AT380" i="1"/>
  <c r="AV343" i="1"/>
  <c r="BG343" i="1"/>
  <c r="AT344" i="1"/>
  <c r="AV313" i="1"/>
  <c r="AT319" i="1"/>
  <c r="AN366" i="1"/>
  <c r="BE159" i="1"/>
  <c r="BG347" i="1"/>
  <c r="AV239" i="1"/>
  <c r="AT239" i="1"/>
  <c r="AM190" i="1"/>
  <c r="BE363" i="1"/>
  <c r="BC159" i="1"/>
  <c r="BE387" i="1"/>
  <c r="AM18" i="1"/>
  <c r="AN242" i="1"/>
  <c r="BC328" i="1"/>
  <c r="J314" i="14"/>
  <c r="K314" i="14"/>
  <c r="AK372" i="1"/>
  <c r="BC50" i="1"/>
  <c r="BG361" i="1"/>
  <c r="AT50" i="1"/>
  <c r="AN349" i="1"/>
  <c r="BG362" i="1"/>
  <c r="AN65" i="1"/>
  <c r="AM65" i="1"/>
  <c r="AN61" i="1"/>
  <c r="AM61" i="1"/>
  <c r="AN377" i="1"/>
  <c r="I171" i="14"/>
  <c r="J171" i="14"/>
  <c r="K171" i="14"/>
  <c r="I359" i="14"/>
  <c r="J359" i="14"/>
  <c r="K359" i="14"/>
  <c r="I389" i="14"/>
  <c r="J389" i="14"/>
  <c r="K389" i="14"/>
  <c r="BG258" i="1"/>
  <c r="AN258" i="1"/>
  <c r="BE239" i="1"/>
  <c r="AM328" i="1"/>
  <c r="AV50" i="1"/>
  <c r="AN177" i="1"/>
  <c r="AM351" i="1"/>
  <c r="AM170" i="1"/>
  <c r="AN211" i="1"/>
  <c r="AN183" i="1"/>
  <c r="BC275" i="1"/>
  <c r="BE311" i="1"/>
  <c r="AM363" i="1"/>
  <c r="BG283" i="1"/>
  <c r="AK351" i="1"/>
  <c r="AM372" i="1"/>
  <c r="BG228" i="1"/>
  <c r="BE50" i="1"/>
  <c r="BC363" i="1"/>
  <c r="BG220" i="1"/>
  <c r="BG165" i="1"/>
  <c r="AT79" i="1"/>
  <c r="I344" i="14"/>
  <c r="J344" i="14"/>
  <c r="K344" i="14"/>
  <c r="BG322" i="1"/>
  <c r="BC387" i="1"/>
  <c r="I374" i="14"/>
  <c r="I299" i="14"/>
  <c r="J299" i="14"/>
  <c r="K299" i="14"/>
  <c r="I251" i="14"/>
  <c r="J251" i="14"/>
  <c r="K251" i="14"/>
  <c r="AN340" i="1"/>
  <c r="BG340" i="1"/>
  <c r="AM313" i="1"/>
  <c r="AK319" i="1"/>
  <c r="BF374" i="1"/>
  <c r="BF380" i="1"/>
  <c r="BG374" i="1"/>
  <c r="BE380" i="1"/>
  <c r="AV386" i="1"/>
  <c r="BG386" i="1"/>
  <c r="AT387" i="1"/>
  <c r="BG235" i="1"/>
  <c r="BE351" i="1"/>
  <c r="BC380" i="1"/>
  <c r="BE328" i="1"/>
  <c r="AN348" i="1"/>
  <c r="AV79" i="1"/>
  <c r="BG331" i="1"/>
  <c r="AN331" i="1"/>
  <c r="BF328" i="1"/>
  <c r="BF319" i="1"/>
  <c r="BG217" i="1"/>
  <c r="BG22" i="1"/>
  <c r="AN304" i="1"/>
  <c r="BF16" i="1"/>
  <c r="F41" i="5"/>
  <c r="BG49" i="1"/>
  <c r="BG306" i="1"/>
  <c r="G254" i="13"/>
  <c r="G6" i="13"/>
  <c r="BG30" i="1"/>
  <c r="BG47" i="1"/>
  <c r="BG43" i="1"/>
  <c r="BG35" i="1"/>
  <c r="G254" i="12"/>
  <c r="G6" i="12"/>
  <c r="G254" i="14"/>
  <c r="G6" i="14"/>
  <c r="BG48" i="1"/>
  <c r="BG32" i="1"/>
  <c r="BG305" i="1"/>
  <c r="V15" i="1"/>
  <c r="P20" i="1"/>
  <c r="N14" i="1"/>
  <c r="O14" i="1"/>
  <c r="O20" i="1"/>
  <c r="O170" i="1"/>
  <c r="N170" i="1"/>
  <c r="P170" i="1"/>
  <c r="N192" i="1"/>
  <c r="O192" i="1"/>
  <c r="P192" i="1"/>
  <c r="V18" i="1"/>
  <c r="O206" i="1"/>
  <c r="P206" i="1"/>
  <c r="N204" i="1"/>
  <c r="N57" i="1"/>
  <c r="N199" i="1"/>
  <c r="Q311" i="1"/>
  <c r="P63" i="1"/>
  <c r="O211" i="1"/>
  <c r="O184" i="1"/>
  <c r="P211" i="1"/>
  <c r="P59" i="1"/>
  <c r="N184" i="1"/>
  <c r="P197" i="1"/>
  <c r="O197" i="1"/>
  <c r="N197" i="1"/>
  <c r="M79" i="1"/>
  <c r="N61" i="1"/>
  <c r="P198" i="1"/>
  <c r="N198" i="1"/>
  <c r="P62" i="1"/>
  <c r="O191" i="1"/>
  <c r="N191" i="1"/>
  <c r="P191" i="1"/>
  <c r="N176" i="1"/>
  <c r="O176" i="1"/>
  <c r="AB300" i="1"/>
  <c r="BG303" i="1"/>
  <c r="O205" i="1"/>
  <c r="N205" i="1"/>
  <c r="P204" i="1"/>
  <c r="O204" i="1"/>
  <c r="P212" i="1"/>
  <c r="N212" i="1"/>
  <c r="O212" i="1"/>
  <c r="O55" i="1"/>
  <c r="N53" i="1"/>
  <c r="P177" i="1"/>
  <c r="N177" i="1"/>
  <c r="P185" i="1"/>
  <c r="N185" i="1"/>
  <c r="AT300" i="1"/>
  <c r="O198" i="1"/>
  <c r="N169" i="1"/>
  <c r="P169" i="1"/>
  <c r="O190" i="1"/>
  <c r="P190" i="1"/>
  <c r="BC292" i="1"/>
  <c r="AD300" i="1"/>
  <c r="U29" i="1"/>
  <c r="P163" i="1"/>
  <c r="N163" i="1"/>
  <c r="P53" i="1"/>
  <c r="O169" i="1"/>
  <c r="P176" i="1"/>
  <c r="O178" i="1"/>
  <c r="O185" i="1"/>
  <c r="N190" i="1"/>
  <c r="O171" i="1"/>
  <c r="P171" i="1"/>
  <c r="N183" i="1"/>
  <c r="P199" i="1"/>
  <c r="N213" i="1"/>
  <c r="P213" i="1"/>
  <c r="N56" i="1"/>
  <c r="N59" i="1"/>
  <c r="N60" i="1"/>
  <c r="N206" i="1"/>
  <c r="O162" i="1"/>
  <c r="N55" i="1"/>
  <c r="BG82" i="1"/>
  <c r="O27" i="1"/>
  <c r="U234" i="1"/>
  <c r="BG234" i="1"/>
  <c r="U207" i="1"/>
  <c r="BG207" i="1"/>
  <c r="U248" i="1"/>
  <c r="P58" i="1"/>
  <c r="O58" i="1"/>
  <c r="U58" i="1"/>
  <c r="AM58" i="1"/>
  <c r="BG58" i="1"/>
  <c r="P162" i="1"/>
  <c r="N275" i="1"/>
  <c r="P61" i="1"/>
  <c r="U236" i="1"/>
  <c r="BG236" i="1"/>
  <c r="U238" i="1"/>
  <c r="BG238" i="1"/>
  <c r="U178" i="1"/>
  <c r="BG178" i="1"/>
  <c r="N62" i="1"/>
  <c r="U61" i="1"/>
  <c r="BG61" i="1"/>
  <c r="U270" i="1"/>
  <c r="BG270" i="1"/>
  <c r="U272" i="1"/>
  <c r="BG272" i="1"/>
  <c r="U302" i="1"/>
  <c r="BG302" i="1"/>
  <c r="N64" i="1"/>
  <c r="P64" i="1"/>
  <c r="O64" i="1"/>
  <c r="U206" i="1"/>
  <c r="BG206" i="1"/>
  <c r="M159" i="1"/>
  <c r="BG164" i="1"/>
  <c r="AV366" i="1"/>
  <c r="BG366" i="1"/>
  <c r="AK159" i="1"/>
  <c r="U208" i="1"/>
  <c r="BG208" i="1"/>
  <c r="R319" i="1"/>
  <c r="O289" i="1"/>
  <c r="O275" i="1"/>
  <c r="K37" i="5"/>
  <c r="K17" i="5"/>
  <c r="U215" i="1"/>
  <c r="BG215" i="1"/>
  <c r="U180" i="1"/>
  <c r="BG180" i="1"/>
  <c r="U167" i="1"/>
  <c r="BG167" i="1"/>
  <c r="N159" i="1"/>
  <c r="I43" i="12"/>
  <c r="J43" i="12"/>
  <c r="K43" i="12"/>
  <c r="AK344" i="1"/>
  <c r="BG360" i="1"/>
  <c r="AN338" i="1"/>
  <c r="AN339" i="1"/>
  <c r="AN341" i="1"/>
  <c r="AN344" i="1"/>
  <c r="BG338" i="1"/>
  <c r="AN78" i="1"/>
  <c r="AM78" i="1"/>
  <c r="BG78" i="1"/>
  <c r="BG260" i="1"/>
  <c r="AM246" i="1"/>
  <c r="BG246" i="1"/>
  <c r="AN246" i="1"/>
  <c r="AN369" i="1"/>
  <c r="BG369" i="1"/>
  <c r="AN62" i="1"/>
  <c r="AM62" i="1"/>
  <c r="AN53" i="1"/>
  <c r="AM53" i="1"/>
  <c r="AN162" i="1"/>
  <c r="AM162" i="1"/>
  <c r="AN371" i="1"/>
  <c r="BG371" i="1"/>
  <c r="AM46" i="1"/>
  <c r="BG46" i="1"/>
  <c r="AN46" i="1"/>
  <c r="AN68" i="1"/>
  <c r="AM68" i="1"/>
  <c r="AN353" i="1"/>
  <c r="BG353" i="1"/>
  <c r="BG354" i="1"/>
  <c r="BG356" i="1"/>
  <c r="BG358" i="1"/>
  <c r="BG359" i="1"/>
  <c r="BG363" i="1"/>
  <c r="AN327" i="1"/>
  <c r="BG327" i="1"/>
  <c r="AN15" i="1"/>
  <c r="AM15" i="1"/>
  <c r="BG15" i="1"/>
  <c r="BG323" i="1"/>
  <c r="AN323" i="1"/>
  <c r="AM16" i="1"/>
  <c r="BG16" i="1"/>
  <c r="AN16" i="1"/>
  <c r="AN286" i="1"/>
  <c r="BG286" i="1"/>
  <c r="AM70" i="1"/>
  <c r="BG70" i="1"/>
  <c r="AN70" i="1"/>
  <c r="AM244" i="1"/>
  <c r="BG244" i="1"/>
  <c r="AN244" i="1"/>
  <c r="BG339" i="1"/>
  <c r="U335" i="1"/>
  <c r="BG335" i="1"/>
  <c r="R336" i="1"/>
  <c r="U193" i="1"/>
  <c r="BG193" i="1"/>
  <c r="U187" i="1"/>
  <c r="BG187" i="1"/>
  <c r="I236" i="13"/>
  <c r="J236" i="13"/>
  <c r="K236" i="13"/>
  <c r="I299" i="13"/>
  <c r="J299" i="13"/>
  <c r="K299" i="13"/>
  <c r="I389" i="13"/>
  <c r="J389" i="13"/>
  <c r="R363" i="1"/>
  <c r="U229" i="1"/>
  <c r="BG229" i="1"/>
  <c r="U285" i="1"/>
  <c r="BG285" i="1"/>
  <c r="BG284" i="1"/>
  <c r="I314" i="12"/>
  <c r="J314" i="12"/>
  <c r="K314" i="12"/>
  <c r="I251" i="12"/>
  <c r="J251" i="12"/>
  <c r="K251" i="12"/>
  <c r="BG325" i="1"/>
  <c r="AK328" i="1"/>
  <c r="AK387" i="1"/>
  <c r="U155" i="1"/>
  <c r="BG155" i="1"/>
  <c r="P56" i="1"/>
  <c r="O56" i="1"/>
  <c r="U264" i="1"/>
  <c r="BG264" i="1"/>
  <c r="AN315" i="1"/>
  <c r="BG315" i="1"/>
  <c r="AW281" i="1"/>
  <c r="AW289" i="1"/>
  <c r="AV289" i="1"/>
  <c r="AN359" i="1"/>
  <c r="AM76" i="1"/>
  <c r="AN76" i="1"/>
  <c r="AN24" i="1"/>
  <c r="AM24" i="1"/>
  <c r="BG24" i="1"/>
  <c r="AN73" i="1"/>
  <c r="AM73" i="1"/>
  <c r="BG73" i="1"/>
  <c r="AN247" i="1"/>
  <c r="AM247" i="1"/>
  <c r="BG247" i="1"/>
  <c r="AM277" i="1"/>
  <c r="AK289" i="1"/>
  <c r="AM83" i="1"/>
  <c r="BG83" i="1"/>
  <c r="AN83" i="1"/>
  <c r="AN358" i="1"/>
  <c r="AM64" i="1"/>
  <c r="AN64" i="1"/>
  <c r="AN44" i="1"/>
  <c r="AN29" i="1"/>
  <c r="AN31" i="1"/>
  <c r="AN33" i="1"/>
  <c r="AN36" i="1"/>
  <c r="AN37" i="1"/>
  <c r="AN38" i="1"/>
  <c r="AN39" i="1"/>
  <c r="AN42" i="1"/>
  <c r="AN45" i="1"/>
  <c r="AN50" i="1"/>
  <c r="AM44" i="1"/>
  <c r="BG44" i="1"/>
  <c r="AN72" i="1"/>
  <c r="AM72" i="1"/>
  <c r="AM191" i="1"/>
  <c r="AN191" i="1"/>
  <c r="AN204" i="1"/>
  <c r="AM204" i="1"/>
  <c r="AN368" i="1"/>
  <c r="AN370" i="1"/>
  <c r="AN372" i="1"/>
  <c r="BG368" i="1"/>
  <c r="AN251" i="1"/>
  <c r="AM251" i="1"/>
  <c r="BG251" i="1"/>
  <c r="AN84" i="1"/>
  <c r="AM84" i="1"/>
  <c r="AN55" i="1"/>
  <c r="AM55" i="1"/>
  <c r="AM89" i="1"/>
  <c r="BG89" i="1"/>
  <c r="AN89" i="1"/>
  <c r="BG341" i="1"/>
  <c r="AN354" i="1"/>
  <c r="AN58" i="1"/>
  <c r="BG91" i="1"/>
  <c r="AM243" i="1"/>
  <c r="BG243" i="1"/>
  <c r="BG67" i="1"/>
  <c r="BG84" i="1"/>
  <c r="BG76" i="1"/>
  <c r="AN379" i="1"/>
  <c r="AN380" i="1"/>
  <c r="BG379" i="1"/>
  <c r="AN59" i="1"/>
  <c r="AM59" i="1"/>
  <c r="AM380" i="1"/>
  <c r="AM33" i="1"/>
  <c r="BG33" i="1"/>
  <c r="AN287" i="1"/>
  <c r="BG287" i="1"/>
  <c r="AM42" i="1"/>
  <c r="BG42" i="1"/>
  <c r="AM250" i="1"/>
  <c r="AN250" i="1"/>
  <c r="AN25" i="1"/>
  <c r="AM25" i="1"/>
  <c r="AN249" i="1"/>
  <c r="AM249" i="1"/>
  <c r="BG249" i="1"/>
  <c r="AM54" i="1"/>
  <c r="AN54" i="1"/>
  <c r="AN317" i="1"/>
  <c r="BG317" i="1"/>
  <c r="AN356" i="1"/>
  <c r="AM45" i="1"/>
  <c r="BG45" i="1"/>
  <c r="AM74" i="1"/>
  <c r="BG74" i="1"/>
  <c r="AN74" i="1"/>
  <c r="AN273" i="1"/>
  <c r="AM273" i="1"/>
  <c r="BG273" i="1"/>
  <c r="AM39" i="1"/>
  <c r="BG39" i="1"/>
  <c r="AM163" i="1"/>
  <c r="AN163" i="1"/>
  <c r="AN14" i="1"/>
  <c r="AM14" i="1"/>
  <c r="AM19" i="1"/>
  <c r="AM20" i="1"/>
  <c r="M239" i="1"/>
  <c r="U211" i="1"/>
  <c r="BG211" i="1"/>
  <c r="BG65" i="1"/>
  <c r="BG367" i="1"/>
  <c r="BG19" i="1"/>
  <c r="AK275" i="1"/>
  <c r="U75" i="1"/>
  <c r="BG75" i="1"/>
  <c r="O159" i="1"/>
  <c r="U72" i="1"/>
  <c r="BG72" i="1"/>
  <c r="BG314" i="1"/>
  <c r="AK380" i="1"/>
  <c r="U336" i="1"/>
  <c r="C18" i="5"/>
  <c r="K18" i="5"/>
  <c r="AK363" i="1"/>
  <c r="K34" i="5"/>
  <c r="Z294" i="1"/>
  <c r="U294" i="1"/>
  <c r="U253" i="1"/>
  <c r="BG253" i="1"/>
  <c r="AW333" i="1"/>
  <c r="AW336" i="1"/>
  <c r="AV336" i="1"/>
  <c r="AM26" i="1"/>
  <c r="BG26" i="1"/>
  <c r="AN26" i="1"/>
  <c r="U279" i="1"/>
  <c r="BG279" i="1"/>
  <c r="BG156" i="1"/>
  <c r="AN198" i="1"/>
  <c r="AM198" i="1"/>
  <c r="AM245" i="1"/>
  <c r="AM248" i="1"/>
  <c r="AM274" i="1"/>
  <c r="AM275" i="1"/>
  <c r="AN243" i="1"/>
  <c r="AM38" i="1"/>
  <c r="BG38" i="1"/>
  <c r="AN266" i="1"/>
  <c r="BG266" i="1"/>
  <c r="AM29" i="1"/>
  <c r="AM31" i="1"/>
  <c r="BG31" i="1"/>
  <c r="BG370" i="1"/>
  <c r="AM23" i="1"/>
  <c r="AN23" i="1"/>
  <c r="AN27" i="1"/>
  <c r="BG274" i="1"/>
  <c r="AN274" i="1"/>
  <c r="AN77" i="1"/>
  <c r="AM77" i="1"/>
  <c r="BG77" i="1"/>
  <c r="AN248" i="1"/>
  <c r="BG248" i="1"/>
  <c r="AN57" i="1"/>
  <c r="AN56" i="1"/>
  <c r="AN79" i="1"/>
  <c r="AM57" i="1"/>
  <c r="AM56" i="1"/>
  <c r="AM36" i="1"/>
  <c r="BG36" i="1"/>
  <c r="AM37" i="1"/>
  <c r="BG37" i="1"/>
  <c r="AN19" i="1"/>
  <c r="AN20" i="1"/>
  <c r="AM382" i="1"/>
  <c r="BG382" i="1"/>
  <c r="AN382" i="1"/>
  <c r="AM87" i="1"/>
  <c r="BG87" i="1"/>
  <c r="AN87" i="1"/>
  <c r="AN245" i="1"/>
  <c r="BG245" i="1"/>
  <c r="AN159" i="1"/>
  <c r="K20" i="5"/>
  <c r="I329" i="13"/>
  <c r="J329" i="13"/>
  <c r="K329" i="13"/>
  <c r="Q27" i="1"/>
  <c r="BG351" i="1"/>
  <c r="I105" i="13"/>
  <c r="J105" i="13"/>
  <c r="K105" i="13"/>
  <c r="I43" i="13"/>
  <c r="J43" i="13"/>
  <c r="K43" i="13"/>
  <c r="U259" i="1"/>
  <c r="BG259" i="1"/>
  <c r="U186" i="1"/>
  <c r="BG186" i="1"/>
  <c r="O54" i="1"/>
  <c r="U184" i="1"/>
  <c r="BG184" i="1"/>
  <c r="P311" i="1"/>
  <c r="U261" i="1"/>
  <c r="BG261" i="1"/>
  <c r="U227" i="1"/>
  <c r="BG227" i="1"/>
  <c r="I374" i="12"/>
  <c r="J374" i="12"/>
  <c r="K374" i="12"/>
  <c r="I75" i="12"/>
  <c r="J75" i="12"/>
  <c r="K75" i="12"/>
  <c r="I269" i="12"/>
  <c r="J269" i="12"/>
  <c r="K269" i="12"/>
  <c r="I236" i="12"/>
  <c r="J236" i="12"/>
  <c r="K236" i="12"/>
  <c r="I105" i="12"/>
  <c r="J105" i="12"/>
  <c r="K105" i="12"/>
  <c r="U250" i="1"/>
  <c r="BG250" i="1"/>
  <c r="U293" i="1"/>
  <c r="Z293" i="1"/>
  <c r="AK297" i="1"/>
  <c r="AM297" i="1"/>
  <c r="AI297" i="1"/>
  <c r="U25" i="1"/>
  <c r="U195" i="1"/>
  <c r="BG195" i="1"/>
  <c r="U209" i="1"/>
  <c r="BG209" i="1"/>
  <c r="U188" i="1"/>
  <c r="BG188" i="1"/>
  <c r="I251" i="13"/>
  <c r="J251" i="13"/>
  <c r="K251" i="13"/>
  <c r="I137" i="13"/>
  <c r="J137" i="13"/>
  <c r="K137" i="13"/>
  <c r="I314" i="13"/>
  <c r="J314" i="13"/>
  <c r="K314" i="13"/>
  <c r="I284" i="13"/>
  <c r="J284" i="13"/>
  <c r="K284" i="13"/>
  <c r="I359" i="13"/>
  <c r="J359" i="13"/>
  <c r="K359" i="13"/>
  <c r="I344" i="13"/>
  <c r="J344" i="13"/>
  <c r="K344" i="13"/>
  <c r="U308" i="1"/>
  <c r="BG308" i="1"/>
  <c r="I171" i="12"/>
  <c r="J171" i="12"/>
  <c r="K171" i="12"/>
  <c r="U295" i="1"/>
  <c r="Z295" i="1"/>
  <c r="U181" i="1"/>
  <c r="BG181" i="1"/>
  <c r="BF342" i="1"/>
  <c r="BF344" i="1"/>
  <c r="BG342" i="1"/>
  <c r="BE365" i="1"/>
  <c r="BC372" i="1"/>
  <c r="I269" i="13"/>
  <c r="J269" i="13"/>
  <c r="K269" i="13"/>
  <c r="J284" i="14"/>
  <c r="K284" i="14"/>
  <c r="BG336" i="1"/>
  <c r="I171" i="13"/>
  <c r="J171" i="13"/>
  <c r="K171" i="13"/>
  <c r="AM336" i="1"/>
  <c r="AN330" i="1"/>
  <c r="AN336" i="1"/>
  <c r="J374" i="14"/>
  <c r="K374" i="14"/>
  <c r="I75" i="13"/>
  <c r="J75" i="13"/>
  <c r="K75" i="13"/>
  <c r="I11" i="13"/>
  <c r="J11" i="13"/>
  <c r="K11" i="13"/>
  <c r="K21" i="5"/>
  <c r="BE17" i="1"/>
  <c r="BC20" i="1"/>
  <c r="AN387" i="1"/>
  <c r="U177" i="1"/>
  <c r="BG177" i="1"/>
  <c r="U205" i="1"/>
  <c r="BG205" i="1"/>
  <c r="U192" i="1"/>
  <c r="BG192" i="1"/>
  <c r="U170" i="1"/>
  <c r="BG170" i="1"/>
  <c r="AN351" i="1"/>
  <c r="AM239" i="1"/>
  <c r="U214" i="1"/>
  <c r="BG214" i="1"/>
  <c r="I374" i="13"/>
  <c r="AK298" i="1"/>
  <c r="AM298" i="1"/>
  <c r="AI298" i="1"/>
  <c r="U68" i="1"/>
  <c r="BG68" i="1"/>
  <c r="U309" i="1"/>
  <c r="BG309" i="1"/>
  <c r="U288" i="1"/>
  <c r="BG288" i="1"/>
  <c r="J41" i="5"/>
  <c r="U307" i="1"/>
  <c r="BG307" i="1"/>
  <c r="U200" i="1"/>
  <c r="BG200" i="1"/>
  <c r="O311" i="1"/>
  <c r="U92" i="1"/>
  <c r="BG92" i="1"/>
  <c r="BF159" i="1"/>
  <c r="U173" i="1"/>
  <c r="BG173" i="1"/>
  <c r="N63" i="1"/>
  <c r="O63" i="1"/>
  <c r="N54" i="1"/>
  <c r="P60" i="1"/>
  <c r="U257" i="1"/>
  <c r="BG257" i="1"/>
  <c r="U221" i="1"/>
  <c r="BG221" i="1"/>
  <c r="U282" i="1"/>
  <c r="BG282" i="1"/>
  <c r="U255" i="1"/>
  <c r="BG255" i="1"/>
  <c r="P289" i="1"/>
  <c r="K40" i="5"/>
  <c r="K41" i="5"/>
  <c r="K42" i="5"/>
  <c r="E41" i="5"/>
  <c r="U256" i="1"/>
  <c r="BG256" i="1"/>
  <c r="J27" i="5"/>
  <c r="C393" i="14"/>
  <c r="AM387" i="1"/>
  <c r="BG383" i="1"/>
  <c r="BG387" i="1"/>
  <c r="BG344" i="1"/>
  <c r="U199" i="1"/>
  <c r="BG199" i="1"/>
  <c r="U204" i="1"/>
  <c r="BG204" i="1"/>
  <c r="U198" i="1"/>
  <c r="BG198" i="1"/>
  <c r="AN239" i="1"/>
  <c r="U277" i="1"/>
  <c r="N289" i="1"/>
  <c r="J374" i="13"/>
  <c r="K374" i="13"/>
  <c r="R390" i="1"/>
  <c r="K23" i="5"/>
  <c r="BG328" i="1"/>
  <c r="U304" i="1"/>
  <c r="N311" i="1"/>
  <c r="P275" i="1"/>
  <c r="U310" i="1"/>
  <c r="BG310" i="1"/>
  <c r="M299" i="1"/>
  <c r="M300" i="1"/>
  <c r="Z292" i="1"/>
  <c r="AW19" i="1"/>
  <c r="AW20" i="1"/>
  <c r="AV20" i="1"/>
  <c r="BG380" i="1"/>
  <c r="AM79" i="1"/>
  <c r="AV344" i="1"/>
  <c r="AW343" i="1"/>
  <c r="AW344" i="1"/>
  <c r="AW23" i="1"/>
  <c r="AW27" i="1"/>
  <c r="AV27" i="1"/>
  <c r="AN308" i="1"/>
  <c r="AN311" i="1"/>
  <c r="AM311" i="1"/>
  <c r="AM319" i="1"/>
  <c r="BG313" i="1"/>
  <c r="BG319" i="1"/>
  <c r="AN313" i="1"/>
  <c r="AN319" i="1"/>
  <c r="AW386" i="1"/>
  <c r="AW387" i="1"/>
  <c r="AV387" i="1"/>
  <c r="AN275" i="1"/>
  <c r="AW366" i="1"/>
  <c r="AW372" i="1"/>
  <c r="AV372" i="1"/>
  <c r="AW313" i="1"/>
  <c r="AW319" i="1"/>
  <c r="AV319" i="1"/>
  <c r="AW377" i="1"/>
  <c r="AW380" i="1"/>
  <c r="AV380" i="1"/>
  <c r="AW357" i="1"/>
  <c r="AW363" i="1"/>
  <c r="AV363" i="1"/>
  <c r="BF57" i="1"/>
  <c r="BF79" i="1"/>
  <c r="BE79" i="1"/>
  <c r="AW159" i="1"/>
  <c r="AV159" i="1"/>
  <c r="U14" i="1"/>
  <c r="N20" i="1"/>
  <c r="U57" i="1"/>
  <c r="BG57" i="1"/>
  <c r="U171" i="1"/>
  <c r="BG171" i="1"/>
  <c r="U59" i="1"/>
  <c r="BG59" i="1"/>
  <c r="BG18" i="1"/>
  <c r="O239" i="1"/>
  <c r="P239" i="1"/>
  <c r="U176" i="1"/>
  <c r="BG176" i="1"/>
  <c r="U50" i="1"/>
  <c r="C8" i="5"/>
  <c r="K8" i="5"/>
  <c r="BG29" i="1"/>
  <c r="BG50" i="1"/>
  <c r="B172" i="13"/>
  <c r="G12" i="5"/>
  <c r="AB389" i="1"/>
  <c r="AB390" i="1"/>
  <c r="U162" i="1"/>
  <c r="U190" i="1"/>
  <c r="BG190" i="1"/>
  <c r="U163" i="1"/>
  <c r="BG163" i="1"/>
  <c r="BC300" i="1"/>
  <c r="BE292" i="1"/>
  <c r="BE300" i="1"/>
  <c r="U185" i="1"/>
  <c r="BG185" i="1"/>
  <c r="U197" i="1"/>
  <c r="BG197" i="1"/>
  <c r="U88" i="1"/>
  <c r="B172" i="14"/>
  <c r="I12" i="5"/>
  <c r="I26" i="5"/>
  <c r="AD389" i="1"/>
  <c r="AD390" i="1"/>
  <c r="U53" i="1"/>
  <c r="U212" i="1"/>
  <c r="BG212" i="1"/>
  <c r="U213" i="1"/>
  <c r="BG213" i="1"/>
  <c r="U183" i="1"/>
  <c r="BG183" i="1"/>
  <c r="U169" i="1"/>
  <c r="BG169" i="1"/>
  <c r="N239" i="1"/>
  <c r="U55" i="1"/>
  <c r="BG55" i="1"/>
  <c r="U191" i="1"/>
  <c r="BG191" i="1"/>
  <c r="K269" i="14"/>
  <c r="K389" i="13"/>
  <c r="N79" i="1"/>
  <c r="U62" i="1"/>
  <c r="BG62" i="1"/>
  <c r="U54" i="1"/>
  <c r="BG54" i="1"/>
  <c r="U56" i="1"/>
  <c r="BG56" i="1"/>
  <c r="U60" i="1"/>
  <c r="BG60" i="1"/>
  <c r="U63" i="1"/>
  <c r="BG63" i="1"/>
  <c r="U64" i="1"/>
  <c r="BG64" i="1"/>
  <c r="AM159" i="1"/>
  <c r="AN328" i="1"/>
  <c r="AM27" i="1"/>
  <c r="BG23" i="1"/>
  <c r="AM50" i="1"/>
  <c r="AI294" i="1"/>
  <c r="AK294" i="1"/>
  <c r="AM294" i="1"/>
  <c r="AN277" i="1"/>
  <c r="AN289" i="1"/>
  <c r="AM289" i="1"/>
  <c r="AN363" i="1"/>
  <c r="BG275" i="1"/>
  <c r="P79" i="1"/>
  <c r="P390" i="1"/>
  <c r="U275" i="1"/>
  <c r="C10" i="5"/>
  <c r="K10" i="5"/>
  <c r="O79" i="1"/>
  <c r="O390" i="1"/>
  <c r="O393" i="1"/>
  <c r="O404" i="1"/>
  <c r="O405" i="1"/>
  <c r="AK293" i="1"/>
  <c r="AM293" i="1"/>
  <c r="AI293" i="1"/>
  <c r="AK295" i="1"/>
  <c r="AM295" i="1"/>
  <c r="AI295" i="1"/>
  <c r="U27" i="1"/>
  <c r="C6" i="5"/>
  <c r="K6" i="5"/>
  <c r="BG25" i="1"/>
  <c r="BG27" i="1"/>
  <c r="BF17" i="1"/>
  <c r="BF20" i="1"/>
  <c r="BE20" i="1"/>
  <c r="BF365" i="1"/>
  <c r="BF372" i="1"/>
  <c r="BE372" i="1"/>
  <c r="BE388" i="1"/>
  <c r="BE390" i="1"/>
  <c r="BG365" i="1"/>
  <c r="BG372" i="1"/>
  <c r="BG17" i="1"/>
  <c r="AK292" i="1"/>
  <c r="Z300" i="1"/>
  <c r="AI292" i="1"/>
  <c r="U292" i="1"/>
  <c r="U300" i="1"/>
  <c r="C12" i="5"/>
  <c r="BG304" i="1"/>
  <c r="BG311" i="1"/>
  <c r="U311" i="1"/>
  <c r="C14" i="5"/>
  <c r="K14" i="5"/>
  <c r="U289" i="1"/>
  <c r="C11" i="5"/>
  <c r="K11" i="5"/>
  <c r="BG277" i="1"/>
  <c r="BG289" i="1"/>
  <c r="R393" i="1"/>
  <c r="AV388" i="1"/>
  <c r="AV390" i="1"/>
  <c r="V14" i="1"/>
  <c r="V20" i="1"/>
  <c r="U20" i="1"/>
  <c r="N390" i="1"/>
  <c r="N393" i="1"/>
  <c r="N404" i="1"/>
  <c r="BG53" i="1"/>
  <c r="BG79" i="1"/>
  <c r="U159" i="1"/>
  <c r="C9" i="5"/>
  <c r="K9" i="5"/>
  <c r="BG88" i="1"/>
  <c r="BG159" i="1"/>
  <c r="I28" i="5"/>
  <c r="I29" i="5"/>
  <c r="B392" i="14"/>
  <c r="U239" i="1"/>
  <c r="BG162" i="1"/>
  <c r="BG239" i="1"/>
  <c r="G26" i="5"/>
  <c r="G172" i="14"/>
  <c r="I172" i="14"/>
  <c r="I173" i="14"/>
  <c r="I392" i="14"/>
  <c r="G172" i="13"/>
  <c r="I172" i="13"/>
  <c r="I173" i="13"/>
  <c r="I392" i="13"/>
  <c r="BG14" i="1"/>
  <c r="BG20" i="1"/>
  <c r="BG389" i="1"/>
  <c r="U79" i="1"/>
  <c r="C7" i="5"/>
  <c r="K7" i="5"/>
  <c r="P392" i="1"/>
  <c r="AI300" i="1"/>
  <c r="BD391" i="1"/>
  <c r="BE391" i="1"/>
  <c r="Z389" i="1"/>
  <c r="Z390" i="1"/>
  <c r="E12" i="5"/>
  <c r="E26" i="5"/>
  <c r="B172" i="12"/>
  <c r="R395" i="1"/>
  <c r="R397" i="1"/>
  <c r="AM292" i="1"/>
  <c r="AM300" i="1"/>
  <c r="AM388" i="1"/>
  <c r="AM390" i="1"/>
  <c r="AK300" i="1"/>
  <c r="AR391" i="1"/>
  <c r="AV391" i="1"/>
  <c r="G28" i="5"/>
  <c r="G29" i="5"/>
  <c r="B392" i="13"/>
  <c r="J173" i="13"/>
  <c r="R4" i="1"/>
  <c r="R6" i="1"/>
  <c r="N405" i="1"/>
  <c r="J173" i="14"/>
  <c r="C13" i="5"/>
  <c r="K13" i="5"/>
  <c r="U390" i="1"/>
  <c r="U392" i="1"/>
  <c r="P393" i="1"/>
  <c r="E28" i="5"/>
  <c r="E29" i="5"/>
  <c r="B392" i="12"/>
  <c r="AM391" i="1"/>
  <c r="AI391" i="1"/>
  <c r="G172" i="12"/>
  <c r="I172" i="12"/>
  <c r="I173" i="12"/>
  <c r="I392" i="12"/>
  <c r="R400" i="1"/>
  <c r="K12" i="5"/>
  <c r="Q397" i="1"/>
  <c r="K173" i="13"/>
  <c r="K392" i="13"/>
  <c r="J392" i="13"/>
  <c r="K173" i="14"/>
  <c r="K392" i="14"/>
  <c r="J392" i="14"/>
  <c r="U393" i="1"/>
  <c r="P397" i="1"/>
  <c r="U397" i="1"/>
  <c r="P395" i="1"/>
  <c r="U395" i="1"/>
  <c r="J173" i="12"/>
  <c r="Q400" i="1"/>
  <c r="U396" i="1"/>
  <c r="U400" i="1"/>
  <c r="P400" i="1"/>
  <c r="K173" i="12"/>
  <c r="K392" i="12"/>
  <c r="J392" i="12"/>
</calcChain>
</file>

<file path=xl/sharedStrings.xml><?xml version="1.0" encoding="utf-8"?>
<sst xmlns="http://schemas.openxmlformats.org/spreadsheetml/2006/main" count="837" uniqueCount="359">
  <si>
    <t>phone</t>
  </si>
  <si>
    <t>Category</t>
  </si>
  <si>
    <t>Item</t>
  </si>
  <si>
    <t>Grand Total</t>
  </si>
  <si>
    <t>internet</t>
  </si>
  <si>
    <t>Program</t>
  </si>
  <si>
    <t>Student Expense</t>
  </si>
  <si>
    <t>TA Expense</t>
  </si>
  <si>
    <t>Faculty Expense</t>
  </si>
  <si>
    <t>Program Expense</t>
  </si>
  <si>
    <t>Daily Rate (50% of Federal MIE or Min. of $34)</t>
  </si>
  <si>
    <t>Gross Per Diem</t>
  </si>
  <si>
    <t>Lunch</t>
  </si>
  <si>
    <t>Dinner</t>
  </si>
  <si>
    <t>Total Deductions</t>
  </si>
  <si>
    <t>Net Per Diem</t>
  </si>
  <si>
    <t>Travel Days</t>
  </si>
  <si>
    <t>To Be Paid By</t>
  </si>
  <si>
    <t xml:space="preserve"> </t>
  </si>
  <si>
    <t>Over/Under Budget</t>
  </si>
  <si>
    <t>Withdraw as Cash</t>
  </si>
  <si>
    <t>IGS Categorized Expenses</t>
  </si>
  <si>
    <t>Program:</t>
  </si>
  <si>
    <t>Cur. #2</t>
  </si>
  <si>
    <t>Cur. #3</t>
  </si>
  <si>
    <t>EUR</t>
  </si>
  <si>
    <t>Total Prepaid</t>
  </si>
  <si>
    <t>Balance</t>
  </si>
  <si>
    <t>Date</t>
  </si>
  <si>
    <t>Receipt #</t>
  </si>
  <si>
    <t>AIRFARE</t>
  </si>
  <si>
    <t>gratuities per person</t>
  </si>
  <si>
    <t>cost per person</t>
  </si>
  <si>
    <t>GROUP TRANSPORT</t>
  </si>
  <si>
    <t>FACULTY TRANSPORT</t>
  </si>
  <si>
    <t>Cur. #4</t>
  </si>
  <si>
    <t>Group Transport budgeted per person</t>
  </si>
  <si>
    <t>Faculty Transport budgeted per person</t>
  </si>
  <si>
    <t>Airfare budgeted per person</t>
  </si>
  <si>
    <t>Accommodation budgeted per person</t>
  </si>
  <si>
    <t>Group Meals budgeted per person</t>
  </si>
  <si>
    <t>Meal Allowance budgeted per person</t>
  </si>
  <si>
    <t># days</t>
  </si>
  <si>
    <t>Cont. Bkfst</t>
  </si>
  <si>
    <t>Full Bkfst</t>
  </si>
  <si>
    <t>lump sum or list individual distributions</t>
  </si>
  <si>
    <t>Faculty Per Diem budgeted per faculty</t>
  </si>
  <si>
    <t>Totals</t>
  </si>
  <si>
    <t>City</t>
  </si>
  <si>
    <t>Excursions budgeted per person</t>
  </si>
  <si>
    <t>x cost per week</t>
  </si>
  <si>
    <t>HTH Insurance budgeted per person</t>
  </si>
  <si>
    <t>Miscellaneous Individual Expenses budgeted per person</t>
  </si>
  <si>
    <t>list speaker here</t>
  </si>
  <si>
    <t>cost per student/TA</t>
  </si>
  <si>
    <t>cost per faculty only</t>
  </si>
  <si>
    <t>ACCOMMODATION</t>
  </si>
  <si>
    <t xml:space="preserve">cost per person  </t>
  </si>
  <si>
    <t>MEAL ALLOWANCE - distribute as cash</t>
  </si>
  <si>
    <t xml:space="preserve">cost per student/TA  </t>
  </si>
  <si>
    <t>EXCURSIONS</t>
  </si>
  <si>
    <t>MISCELLANEOUS INDIVIDUAL EXPENSES</t>
  </si>
  <si>
    <t>cost per course</t>
  </si>
  <si>
    <t>cost per speaker</t>
  </si>
  <si>
    <t>GUEST LECTURE</t>
  </si>
  <si>
    <t>Guest Lecture budgeted</t>
  </si>
  <si>
    <t>Foreign Instructor budgeted</t>
  </si>
  <si>
    <t>HOST HOSPITALITY</t>
  </si>
  <si>
    <t>meals, receptions, tokens of appreciation - list here</t>
  </si>
  <si>
    <t>Host Hospitality budgeted</t>
  </si>
  <si>
    <t>cost per item</t>
  </si>
  <si>
    <t>Supplies budgeted</t>
  </si>
  <si>
    <t>Communications budgeted</t>
  </si>
  <si>
    <r>
      <t xml:space="preserve">POSTAGE/SHIPPING </t>
    </r>
    <r>
      <rPr>
        <sz val="10"/>
        <color indexed="9"/>
        <rFont val="Arial"/>
        <family val="2"/>
      </rPr>
      <t>(only program related)</t>
    </r>
  </si>
  <si>
    <r>
      <t xml:space="preserve">COMMUNICATIONS </t>
    </r>
    <r>
      <rPr>
        <sz val="10"/>
        <color indexed="9"/>
        <rFont val="Arial"/>
        <family val="2"/>
      </rPr>
      <t>(only program related - not for other UD business)</t>
    </r>
  </si>
  <si>
    <t>Postage/Shipping budgeted</t>
  </si>
  <si>
    <t>BANK FEES</t>
  </si>
  <si>
    <t>for cash withdrawals from BofA card</t>
  </si>
  <si>
    <t>Bank Fees budgeted</t>
  </si>
  <si>
    <t>ADMINISTRATIVE ASSISTANCE</t>
  </si>
  <si>
    <t>arranging classrooms, housing, speakers</t>
  </si>
  <si>
    <t>arranging excursions and related excursion transportation/meals</t>
  </si>
  <si>
    <t>Admin. Assistance budgeted</t>
  </si>
  <si>
    <t>Room Rental budgeted</t>
  </si>
  <si>
    <t>ROOM RENTAL</t>
  </si>
  <si>
    <t>cost per room</t>
  </si>
  <si>
    <t>cost per vendor</t>
  </si>
  <si>
    <t xml:space="preserve">total gratuities for bus above = </t>
  </si>
  <si>
    <t>budgeted</t>
  </si>
  <si>
    <t>USD$1=</t>
  </si>
  <si>
    <t>extra for spouse/friend insurance only</t>
  </si>
  <si>
    <t>Program Costs</t>
  </si>
  <si>
    <t>Program Fee Calculation</t>
  </si>
  <si>
    <t>Average cost per student</t>
  </si>
  <si>
    <t>Total Advance on Card</t>
  </si>
  <si>
    <t>Total Cash</t>
  </si>
  <si>
    <t>Total Debit</t>
  </si>
  <si>
    <t>Description (restaurant name, guest speaker, etc.)</t>
  </si>
  <si>
    <t>to</t>
  </si>
  <si>
    <t>total cost</t>
  </si>
  <si>
    <t>(location)</t>
  </si>
  <si>
    <t>Foreign Currency Paid</t>
  </si>
  <si>
    <t>Paid in USD</t>
  </si>
  <si>
    <t>Total Paid</t>
  </si>
  <si>
    <t>Total Approved Expenses (listed above)</t>
  </si>
  <si>
    <t>Difference</t>
  </si>
  <si>
    <t>Foreign Currency Withdrawn</t>
  </si>
  <si>
    <r>
      <t>USD Rec'd</t>
    </r>
    <r>
      <rPr>
        <sz val="8"/>
        <rFont val="Arial"/>
        <family val="2"/>
      </rPr>
      <t xml:space="preserve"> (from BofA Statement)</t>
    </r>
  </si>
  <si>
    <t>Transaction Exchange Rate</t>
  </si>
  <si>
    <t>Bank Fee for Cash Withdrawal</t>
  </si>
  <si>
    <t>Cash</t>
  </si>
  <si>
    <t>Debit</t>
  </si>
  <si>
    <t>Debit Directly to Card</t>
  </si>
  <si>
    <t>Total on BofA Card</t>
  </si>
  <si>
    <t>Family Member Expense</t>
  </si>
  <si>
    <t>photocopies, chalk, exam booklets, etc.</t>
  </si>
  <si>
    <r>
      <t xml:space="preserve">SUPPLIES </t>
    </r>
    <r>
      <rPr>
        <sz val="10"/>
        <color indexed="9"/>
        <rFont val="Arial"/>
        <family val="2"/>
      </rPr>
      <t>(not to include course books, course-related cd's/videos)</t>
    </r>
  </si>
  <si>
    <t>departure tax (students &amp; TA only)</t>
  </si>
  <si>
    <t>departure tax (faculty only)</t>
  </si>
  <si>
    <t>visa (students &amp; TA only)</t>
  </si>
  <si>
    <t>visa (faculty only)</t>
  </si>
  <si>
    <t>(location/meal)</t>
  </si>
  <si>
    <t>cost per faculty</t>
  </si>
  <si>
    <t>% of Total as Cash</t>
  </si>
  <si>
    <t>Cash Advance Summary - DO NOT EDIT THIS PAGE</t>
  </si>
  <si>
    <t>Grand total per student</t>
  </si>
  <si>
    <t>extra cost for family member</t>
  </si>
  <si>
    <t>Exchange Rates</t>
  </si>
  <si>
    <t>Description (name of restaurant, company, guest speaker, etc.)</t>
  </si>
  <si>
    <t>list course here, paid by whom</t>
  </si>
  <si>
    <t>nights x</t>
  </si>
  <si>
    <t>other</t>
  </si>
  <si>
    <t>other bank fees - list here</t>
  </si>
  <si>
    <t>Student &amp; Faculty</t>
  </si>
  <si>
    <t>BofA FEE for this charge</t>
  </si>
  <si>
    <t>Avg Exch Rate</t>
  </si>
  <si>
    <t>% to be paid by faculty</t>
  </si>
  <si>
    <t>Admin per student</t>
  </si>
  <si>
    <t>per day</t>
  </si>
  <si>
    <t>days x</t>
  </si>
  <si>
    <t>Location</t>
  </si>
  <si>
    <t>program-related taxis  - faculty ONLY</t>
  </si>
  <si>
    <t xml:space="preserve">total gratuities for meal above = </t>
  </si>
  <si>
    <t xml:space="preserve">     buses and "fixed cost" items only</t>
  </si>
  <si>
    <t xml:space="preserve">     "fixed cost" meals only - flat price for all students/TA</t>
  </si>
  <si>
    <t xml:space="preserve">     list all individually priced group meals below</t>
  </si>
  <si>
    <t xml:space="preserve">     cost per student</t>
  </si>
  <si>
    <t xml:space="preserve">     cost per TA</t>
  </si>
  <si>
    <t xml:space="preserve">     cost per faculty (charged to students - not subtracted from per diem)</t>
  </si>
  <si>
    <t xml:space="preserve">      list all individually priced transit passes, train tickets, etc. below</t>
  </si>
  <si>
    <t>GROUP MEALS</t>
  </si>
  <si>
    <t xml:space="preserve">for </t>
  </si>
  <si>
    <t>OR flat rate for use of classroom</t>
  </si>
  <si>
    <t>OR total price for all student rooms =</t>
  </si>
  <si>
    <t>OR total price for all TA rooms =</t>
  </si>
  <si>
    <t>OR total price for all faculty rooms =</t>
  </si>
  <si>
    <t>course packets - cost per student - charged to student program fee</t>
  </si>
  <si>
    <t>per night/room</t>
  </si>
  <si>
    <t># single student rooms =</t>
  </si>
  <si>
    <t># double student rooms =</t>
  </si>
  <si>
    <t># triple student rooms =</t>
  </si>
  <si>
    <t># TA rooms =</t>
  </si>
  <si>
    <t xml:space="preserve"># faculty rooms = </t>
  </si>
  <si>
    <t>Total Budgeted</t>
  </si>
  <si>
    <t>Total Not Assigned</t>
  </si>
  <si>
    <t>TOTAL COSTS</t>
  </si>
  <si>
    <t>Total on BofA Card (UD $ withdrawn/spent)</t>
  </si>
  <si>
    <t>If Dept/Coll or External funding, explain here:</t>
  </si>
  <si>
    <t>"fixed cost" item such as buses, guides, driver meals, tips, etc.</t>
  </si>
  <si>
    <t xml:space="preserve">    "per person" items such as tickets, entry fee, meal, etc.</t>
  </si>
  <si>
    <t>in lieu of IGS "freebie" gifts</t>
  </si>
  <si>
    <t xml:space="preserve"># total months = </t>
  </si>
  <si>
    <t>x cost per month</t>
  </si>
  <si>
    <t xml:space="preserve">OR # total weeks = </t>
  </si>
  <si>
    <t>OR flat rate for entire group at farewell meal</t>
  </si>
  <si>
    <t>fees on exch rate calculator</t>
  </si>
  <si>
    <t># Faculty =</t>
  </si>
  <si>
    <t>#TA's =</t>
  </si>
  <si>
    <t># Family/Guests =</t>
  </si>
  <si>
    <t>Estimate Program Fee</t>
  </si>
  <si>
    <t>Final Progrm Fee</t>
  </si>
  <si>
    <t>(Program title / year / semester)</t>
  </si>
  <si>
    <t>(Faculty Name #1)</t>
  </si>
  <si>
    <t>(Faculty Name #2)</t>
  </si>
  <si>
    <t>(Faculty Name #3)</t>
  </si>
  <si>
    <t>Faculty Pay</t>
  </si>
  <si>
    <t>Pre-Paid</t>
  </si>
  <si>
    <t>Credit</t>
  </si>
  <si>
    <t>Per Person</t>
  </si>
  <si>
    <t>USD</t>
  </si>
  <si>
    <t>Invoice 1</t>
  </si>
  <si>
    <t>Invoice 2</t>
  </si>
  <si>
    <t>Invoice 3</t>
  </si>
  <si>
    <t>BUDGET</t>
  </si>
  <si>
    <t>Tip Log</t>
  </si>
  <si>
    <t>Recipient</t>
  </si>
  <si>
    <t>Reason</t>
  </si>
  <si>
    <t>Total Amount</t>
  </si>
  <si>
    <t>Taxi Log</t>
  </si>
  <si>
    <t>Refer to Receipt #</t>
  </si>
  <si>
    <t>Name</t>
  </si>
  <si>
    <t>Institution</t>
  </si>
  <si>
    <t>Gift/Meal Description</t>
  </si>
  <si>
    <t>Jane Smith</t>
  </si>
  <si>
    <t>U.S. Embassy</t>
  </si>
  <si>
    <t>UD pin &amp; small YouDee</t>
  </si>
  <si>
    <t>Free tour/lecture</t>
  </si>
  <si>
    <t>SAMPLE</t>
  </si>
  <si>
    <t>From student apt. to local clinic</t>
  </si>
  <si>
    <t>Sick student</t>
  </si>
  <si>
    <t>12.00 Euro</t>
  </si>
  <si>
    <t>Staff at hotel</t>
  </si>
  <si>
    <t>Group tip given to staff.  Unable to get receipt.</t>
  </si>
  <si>
    <t>50 Euro</t>
  </si>
  <si>
    <t>if group flight - add $100/student to cover lost deposits - REMOVE AFTER UTILIZATION</t>
  </si>
  <si>
    <t>Exch Rate</t>
  </si>
  <si>
    <t>$1 USD =</t>
  </si>
  <si>
    <t># Undergrads =</t>
  </si>
  <si>
    <t># Grad Students =</t>
  </si>
  <si>
    <t>Prepaid for guest</t>
  </si>
  <si>
    <t>SUBTOTAL</t>
  </si>
  <si>
    <t>Paid by Students</t>
  </si>
  <si>
    <t>Paid by Faculty (guests)</t>
  </si>
  <si>
    <t>Guest Costs (prepaid items owed to IGS)</t>
  </si>
  <si>
    <t>IGS or Dept/College Pays</t>
  </si>
  <si>
    <t>TOTAL STUDENT COSTS</t>
  </si>
  <si>
    <t>Student Costs</t>
  </si>
  <si>
    <t>city 1 (50% of $____)</t>
  </si>
  <si>
    <t>city 2 (50% of $____)</t>
  </si>
  <si>
    <t>city 3 (50% of $____)</t>
  </si>
  <si>
    <t>city 4 (50% of $____)</t>
  </si>
  <si>
    <t>city 5 (50% of $____)</t>
  </si>
  <si>
    <t>city 6 (50% of $____)</t>
  </si>
  <si>
    <t>Daily Rate (minimum of $34)</t>
  </si>
  <si>
    <t>TA, Faculty &amp; Program Costs - PAID BY</t>
  </si>
  <si>
    <r>
      <t>avg rate</t>
    </r>
    <r>
      <rPr>
        <i/>
        <sz val="10"/>
        <rFont val="Arial"/>
        <family val="2"/>
      </rPr>
      <t xml:space="preserve"> (from exch rate tool - actual cash rate rec'd)</t>
    </r>
  </si>
  <si>
    <r>
      <t xml:space="preserve">avg rate </t>
    </r>
    <r>
      <rPr>
        <i/>
        <sz val="10"/>
        <rFont val="Arial"/>
        <family val="2"/>
      </rPr>
      <t>(from exch rate tool - actual cash rate rec'd)</t>
    </r>
  </si>
  <si>
    <t>(edit below for multiple currencies)</t>
  </si>
  <si>
    <t>local flight (included in Program Fee)</t>
  </si>
  <si>
    <t>ALLOCATED (TA, Faculty &amp; Program Costs)</t>
  </si>
  <si>
    <t>Other Currency</t>
  </si>
  <si>
    <r>
      <rPr>
        <b/>
        <sz val="10"/>
        <rFont val="Arial"/>
        <family val="2"/>
      </rPr>
      <t xml:space="preserve">FACULTY ONLY </t>
    </r>
    <r>
      <rPr>
        <sz val="10"/>
        <rFont val="Arial"/>
        <family val="2"/>
      </rPr>
      <t>extra checked bag (both directions)</t>
    </r>
  </si>
  <si>
    <r>
      <rPr>
        <b/>
        <sz val="10"/>
        <rFont val="Arial"/>
        <family val="2"/>
      </rPr>
      <t xml:space="preserve">FACULTY &amp; TA ONLY </t>
    </r>
    <r>
      <rPr>
        <sz val="10"/>
        <rFont val="Arial"/>
        <family val="2"/>
      </rPr>
      <t>to-from program site (estimate as of date)</t>
    </r>
  </si>
  <si>
    <t>Average IGS Expense Per Undergrad Student</t>
  </si>
  <si>
    <t>Dates</t>
  </si>
  <si>
    <t>(site/location/excursion)</t>
  </si>
  <si>
    <t>Description (name of restaurant, item, etc.)</t>
  </si>
  <si>
    <t>SPENT</t>
  </si>
  <si>
    <t>BALANCE</t>
  </si>
  <si>
    <t>EXPENSE</t>
  </si>
  <si>
    <t>PROGRAM Categories</t>
  </si>
  <si>
    <t>ON CARD</t>
  </si>
  <si>
    <t>STUDENT &amp; FACULTY</t>
  </si>
  <si>
    <t>TOTAL faculty #1 cash adv. spent on Accommodations</t>
  </si>
  <si>
    <t>TOTALS</t>
  </si>
  <si>
    <t>Easy Balance Sheet - Using 1 Currency</t>
  </si>
  <si>
    <t>TOTAL faculty #1 cash adv. spent on Meal Allowance</t>
  </si>
  <si>
    <t>TOTAL faculty #1 cash adv. allotted for Per Diem</t>
  </si>
  <si>
    <t>TOTAL faculty #1 cash adv. spent on Excursions</t>
  </si>
  <si>
    <t>TOTAL faculty #1 cash adv. spent on Misc. Expenses</t>
  </si>
  <si>
    <t>TOTAL faculty #1 cash adv. spent on Foreign Instructor</t>
  </si>
  <si>
    <t>TOTAL faculty #1 cash adv. spent on Guest Lectures</t>
  </si>
  <si>
    <t>TOTAL faculty #1 cash adv. spent on Supplies</t>
  </si>
  <si>
    <t>TOTAL faculty #1 cash adv. spent on Communications</t>
  </si>
  <si>
    <t>TOTAL faculty #1 cash adv. spent on Postage</t>
  </si>
  <si>
    <t>TOTAL faculty #1 cash adv. spent on Bank Fees</t>
  </si>
  <si>
    <t>TOTAL faculty #1 cash adv. spent on Host Hospitality</t>
  </si>
  <si>
    <t>TOTAL faculty #1 cash adv. spent on Admin. Assist.</t>
  </si>
  <si>
    <t>TOTAL faculty #1 cash adv. spent on Room Rental</t>
  </si>
  <si>
    <t>FX Rate</t>
  </si>
  <si>
    <t xml:space="preserve">Currency: </t>
  </si>
  <si>
    <t xml:space="preserve">Exchange Rate: </t>
  </si>
  <si>
    <t>TOTAL faculty #1 cash adv. spent on Group Transport</t>
  </si>
  <si>
    <t>TOTAL faculty #1 cash adv. spent on Faculty Transport</t>
  </si>
  <si>
    <t>TOTAL faculty #1 cash adv. spent on Airfare</t>
  </si>
  <si>
    <t>TOTAL faculty #3 cash adv. spent on Airfare</t>
  </si>
  <si>
    <t>TOTAL faculty #3 cash adv. spent on Group Transport</t>
  </si>
  <si>
    <t>TOTAL faculty #3 cash adv. spent on Faculty Transport</t>
  </si>
  <si>
    <t>TOTAL faculty #3 cash adv. spent on Accommodations</t>
  </si>
  <si>
    <t>TOTAL faculty #3 cash adv. spent on Meal Allowance</t>
  </si>
  <si>
    <t>TOTAL faculty #3 cash adv. allotted for Per Diem</t>
  </si>
  <si>
    <t>TOTAL faculty #3 cash adv. spent on Excursions</t>
  </si>
  <si>
    <t>TOTAL faculty #3 cash adv. spent on Misc. Expenses</t>
  </si>
  <si>
    <t>TOTAL faculty #3 cash adv. spent on Foreign Instructor</t>
  </si>
  <si>
    <t>TOTAL faculty #3 cash adv. spent on Guest Lectures</t>
  </si>
  <si>
    <t>TOTAL faculty #3 cash adv. spent on Supplies</t>
  </si>
  <si>
    <t>TOTAL faculty #3 cash adv. spent on Communications</t>
  </si>
  <si>
    <t>TOTAL faculty #3 cash adv. spent on Postage</t>
  </si>
  <si>
    <t>TOTAL faculty #3 cash adv. spent on Bank Fees</t>
  </si>
  <si>
    <t>TOTAL faculty #3 cash adv. spent on Host Hospitality</t>
  </si>
  <si>
    <t>TOTAL faculty #3 cash adv. spent on Admin. Assist.</t>
  </si>
  <si>
    <t>TOTAL faculty #3 cash adv. spent on Room Rental</t>
  </si>
  <si>
    <t>OVERSEAS INSTRUCTOR</t>
  </si>
  <si>
    <t>Additional paid by Dept/College/External Source</t>
  </si>
  <si>
    <t xml:space="preserve">     Farewell Meal/Event only</t>
  </si>
  <si>
    <t xml:space="preserve">     cost for official guests</t>
  </si>
  <si>
    <t>vaccinations (faculty only)</t>
  </si>
  <si>
    <t>NO RECEIPTS needed for per diem</t>
  </si>
  <si>
    <t>faculty DRUM evacuation insurance - rate updated 5/16/2016</t>
  </si>
  <si>
    <t>Rough Estimate (based on estimated FX rate)</t>
  </si>
  <si>
    <t>Hospitality Log</t>
  </si>
  <si>
    <t>GEO BLUE INSURANCE</t>
  </si>
  <si>
    <t>University of Delaware</t>
  </si>
  <si>
    <t>Institute for Global Studies</t>
  </si>
  <si>
    <t>Study Travel Budget Form</t>
  </si>
  <si>
    <t>1)</t>
  </si>
  <si>
    <t>General Instructions - last updated 6/2017</t>
  </si>
  <si>
    <t xml:space="preserve">2) </t>
  </si>
  <si>
    <t>3)</t>
  </si>
  <si>
    <t>4)</t>
  </si>
  <si>
    <t>5)</t>
  </si>
  <si>
    <t>6)</t>
  </si>
  <si>
    <r>
      <rPr>
        <b/>
        <sz val="12"/>
        <rFont val="Arial"/>
        <family val="2"/>
      </rPr>
      <t>Columns Z - AE</t>
    </r>
    <r>
      <rPr>
        <sz val="12"/>
        <rFont val="Arial"/>
        <family val="2"/>
      </rPr>
      <t xml:space="preserve"> note how faculty will pay for items during the program.</t>
    </r>
  </si>
  <si>
    <r>
      <rPr>
        <b/>
        <sz val="12"/>
        <rFont val="Arial"/>
        <family val="2"/>
      </rPr>
      <t>Do not insert new rows or columns</t>
    </r>
    <r>
      <rPr>
        <sz val="12"/>
        <rFont val="Arial"/>
        <family val="2"/>
      </rPr>
      <t>, as this will break the math. If you need extra space, copy an existing row, then insert it. Ask your Coordinator for guidance.</t>
    </r>
  </si>
  <si>
    <r>
      <t xml:space="preserve">See the </t>
    </r>
    <r>
      <rPr>
        <b/>
        <sz val="12"/>
        <rFont val="Arial"/>
        <family val="2"/>
      </rPr>
      <t xml:space="preserve">Faculty Director Checklist </t>
    </r>
    <r>
      <rPr>
        <sz val="12"/>
        <rFont val="Arial"/>
        <family val="2"/>
      </rPr>
      <t>for</t>
    </r>
    <r>
      <rPr>
        <b/>
        <sz val="12"/>
        <rFont val="Arial"/>
        <family val="2"/>
      </rPr>
      <t xml:space="preserve"> detailed guidelines to build a budget</t>
    </r>
    <r>
      <rPr>
        <sz val="12"/>
        <rFont val="Arial"/>
        <family val="2"/>
      </rPr>
      <t xml:space="preserve"> (http://www1.udel.edu/global/studyabroad/information/facultychecklist.html).</t>
    </r>
  </si>
  <si>
    <r>
      <t xml:space="preserve">Use the </t>
    </r>
    <r>
      <rPr>
        <b/>
        <sz val="12"/>
        <rFont val="Arial"/>
        <family val="2"/>
      </rPr>
      <t>BUDGET tab</t>
    </r>
    <r>
      <rPr>
        <sz val="12"/>
        <rFont val="Arial"/>
        <family val="2"/>
      </rPr>
      <t xml:space="preserve"> to build your program budget. </t>
    </r>
  </si>
  <si>
    <t>Notes about the budget tab:</t>
  </si>
  <si>
    <r>
      <t xml:space="preserve">During your program, if you make a large number of cash withdrawals, use the 
</t>
    </r>
    <r>
      <rPr>
        <b/>
        <sz val="12"/>
        <rFont val="Arial"/>
        <family val="2"/>
      </rPr>
      <t>EXCH RATE TOOL</t>
    </r>
    <r>
      <rPr>
        <sz val="12"/>
        <rFont val="Arial"/>
        <family val="2"/>
      </rPr>
      <t xml:space="preserve"> to calculate the weighted average exchange rate.</t>
    </r>
  </si>
  <si>
    <r>
      <t>The</t>
    </r>
    <r>
      <rPr>
        <b/>
        <sz val="12"/>
        <rFont val="Arial"/>
        <family val="2"/>
      </rPr>
      <t xml:space="preserve"> CASH ADVANCE </t>
    </r>
    <r>
      <rPr>
        <sz val="12"/>
        <rFont val="Arial"/>
        <family val="2"/>
      </rPr>
      <t>tab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shows a summary of prepayments and cash/credit funds loaded on your travel card. </t>
    </r>
  </si>
  <si>
    <r>
      <rPr>
        <b/>
        <sz val="12"/>
        <rFont val="Arial"/>
        <family val="2"/>
      </rPr>
      <t>Enter information into the WHITE cells.</t>
    </r>
    <r>
      <rPr>
        <sz val="12"/>
        <rFont val="Arial"/>
        <family val="2"/>
      </rPr>
      <t xml:space="preserve"> There may be a few exceptions to this rule. 
Check with your Coordinator if you have questions.</t>
    </r>
  </si>
  <si>
    <t xml:space="preserve">Study Abroad Budget Worksheet - Last Revised </t>
  </si>
  <si>
    <t>TOTAL faculty #2 cash adv. spent on Airfare</t>
  </si>
  <si>
    <t>TOTAL faculty #2 cash adv. spent on Group Transport</t>
  </si>
  <si>
    <t>TOTAL faculty #2 cash adv. spent on Faculty Transport</t>
  </si>
  <si>
    <t>TOTAL faculty #2 cash adv. spent on Accommodations</t>
  </si>
  <si>
    <t>TOTAL faculty #2 cash adv. spent on Meal Allowance</t>
  </si>
  <si>
    <t>TOTAL faculty #2 cash adv. allotted for Per Diem</t>
  </si>
  <si>
    <t>TOTAL faculty #2 cash adv. spent on Excursions</t>
  </si>
  <si>
    <t>TOTAL faculty #2 cash adv. spent on Misc. Expenses</t>
  </si>
  <si>
    <t>TOTAL faculty #2 cash adv. spent on Foreign Instructor</t>
  </si>
  <si>
    <t>TOTAL faculty #2 cash adv. spent on Guest Lectures</t>
  </si>
  <si>
    <t>TOTAL faculty #2 cash adv. spent on Supplies</t>
  </si>
  <si>
    <t>TOTAL faculty #2 cash adv. spent on Communications</t>
  </si>
  <si>
    <t>TOTAL faculty #2 cash adv. spent on Postage</t>
  </si>
  <si>
    <t>TOTAL faculty #2 cash adv. spent on Bank Fees</t>
  </si>
  <si>
    <t>TOTAL faculty #2 cash adv. spent on Host Hospitality</t>
  </si>
  <si>
    <t>TOTAL faculty #2 cash adv. spent on Admin. Assist.</t>
  </si>
  <si>
    <t>TOTAL faculty #2 cash adv. spent on Room Rental</t>
  </si>
  <si>
    <t>Program Fee</t>
  </si>
  <si>
    <r>
      <rPr>
        <b/>
        <i/>
        <sz val="12"/>
        <rFont val="Arial"/>
        <family val="2"/>
      </rPr>
      <t>(New!)</t>
    </r>
    <r>
      <rPr>
        <sz val="12"/>
        <rFont val="Arial"/>
        <family val="2"/>
      </rPr>
      <t xml:space="preserve"> If your program is using mostly </t>
    </r>
    <r>
      <rPr>
        <b/>
        <sz val="12"/>
        <rFont val="Arial"/>
        <family val="2"/>
      </rPr>
      <t>one currency</t>
    </r>
    <r>
      <rPr>
        <sz val="12"/>
        <rFont val="Arial"/>
        <family val="2"/>
      </rPr>
      <t xml:space="preserve">, use the </t>
    </r>
    <r>
      <rPr>
        <b/>
        <sz val="12"/>
        <rFont val="Arial"/>
        <family val="2"/>
      </rPr>
      <t>EASY BALANCE SHEET</t>
    </r>
    <r>
      <rPr>
        <sz val="12"/>
        <rFont val="Arial"/>
        <family val="2"/>
      </rPr>
      <t xml:space="preserve"> tabs to track expenses while traveling. </t>
    </r>
  </si>
  <si>
    <r>
      <t xml:space="preserve">During your program, use the </t>
    </r>
    <r>
      <rPr>
        <b/>
        <sz val="12"/>
        <rFont val="Arial"/>
        <family val="2"/>
      </rPr>
      <t>TIP log</t>
    </r>
    <r>
      <rPr>
        <sz val="12"/>
        <rFont val="Arial"/>
        <family val="2"/>
      </rPr>
      <t xml:space="preserve"> to keep track of gratuities, 
the </t>
    </r>
    <r>
      <rPr>
        <b/>
        <sz val="12"/>
        <rFont val="Arial"/>
        <family val="2"/>
      </rPr>
      <t>TAXI log</t>
    </r>
    <r>
      <rPr>
        <sz val="12"/>
        <rFont val="Arial"/>
        <family val="2"/>
      </rPr>
      <t xml:space="preserve"> to note taxi &amp; public transport expenses (for which you don't have a receipt), 
and the </t>
    </r>
    <r>
      <rPr>
        <b/>
        <sz val="12"/>
        <rFont val="Arial"/>
        <family val="2"/>
      </rPr>
      <t>HOSPITALITY log</t>
    </r>
    <r>
      <rPr>
        <sz val="12"/>
        <rFont val="Arial"/>
        <family val="2"/>
      </rPr>
      <t xml:space="preserve"> to document who received gifts/meals.</t>
    </r>
  </si>
  <si>
    <r>
      <rPr>
        <b/>
        <sz val="12"/>
        <rFont val="Arial"/>
        <family val="2"/>
      </rPr>
      <t>Estimated exchange rates</t>
    </r>
    <r>
      <rPr>
        <sz val="12"/>
        <rFont val="Arial"/>
        <family val="2"/>
      </rPr>
      <t xml:space="preserve"> appear toward the top (starting with cell K7). 
Do not edit these. The rates are set by the IGS financial staff. </t>
    </r>
  </si>
  <si>
    <r>
      <rPr>
        <b/>
        <sz val="12"/>
        <rFont val="Arial"/>
        <family val="2"/>
      </rPr>
      <t>Columns A - U</t>
    </r>
    <r>
      <rPr>
        <sz val="12"/>
        <rFont val="Arial"/>
        <family val="2"/>
      </rPr>
      <t xml:space="preserve"> outline projected expenses for your program.</t>
    </r>
  </si>
  <si>
    <r>
      <rPr>
        <b/>
        <sz val="12"/>
        <rFont val="Arial"/>
        <family val="2"/>
      </rPr>
      <t>Columns V - Y</t>
    </r>
    <r>
      <rPr>
        <sz val="12"/>
        <rFont val="Arial"/>
        <family val="2"/>
      </rPr>
      <t xml:space="preserve"> document deposits and pre-payments.</t>
    </r>
  </si>
  <si>
    <r>
      <t xml:space="preserve">If your program is using </t>
    </r>
    <r>
      <rPr>
        <b/>
        <sz val="12"/>
        <rFont val="Arial"/>
        <family val="2"/>
      </rPr>
      <t>two or more currencies</t>
    </r>
    <r>
      <rPr>
        <sz val="12"/>
        <rFont val="Arial"/>
        <family val="2"/>
      </rPr>
      <t xml:space="preserve">, use </t>
    </r>
    <r>
      <rPr>
        <b/>
        <sz val="12"/>
        <rFont val="Arial"/>
        <family val="2"/>
      </rPr>
      <t>BUDGET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columns AF - BF</t>
    </r>
    <r>
      <rPr>
        <sz val="12"/>
        <rFont val="Arial"/>
        <family val="2"/>
      </rPr>
      <t xml:space="preserve"> to track expenses while traveling.</t>
    </r>
  </si>
  <si>
    <r>
      <rPr>
        <b/>
        <sz val="12"/>
        <rFont val="Arial"/>
        <family val="2"/>
      </rPr>
      <t>Columns AF - BF</t>
    </r>
    <r>
      <rPr>
        <sz val="12"/>
        <rFont val="Arial"/>
        <family val="2"/>
      </rPr>
      <t xml:space="preserve"> are reconciliation logs for each faculty.</t>
    </r>
  </si>
  <si>
    <r>
      <t xml:space="preserve">to US departure airport
</t>
    </r>
    <r>
      <rPr>
        <b/>
        <sz val="10"/>
        <rFont val="Arial"/>
        <family val="2"/>
      </rPr>
      <t>estimate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$50/PHL, $170/BWI, $250/EWR, $350/JFK or $0.535/mile</t>
    </r>
  </si>
  <si>
    <r>
      <t xml:space="preserve">from US arrival airport
</t>
    </r>
    <r>
      <rPr>
        <b/>
        <sz val="10"/>
        <rFont val="Arial"/>
        <family val="2"/>
      </rPr>
      <t>estimate $50/PHL, $170/BWI, $250/EWR, $350/JFK or $0.535/mile</t>
    </r>
  </si>
  <si>
    <t># nights =</t>
  </si>
  <si>
    <t>dates</t>
  </si>
  <si>
    <t>hotel/apt. name (if known)</t>
  </si>
  <si>
    <r>
      <t xml:space="preserve">FACULTY PER DIEM - </t>
    </r>
    <r>
      <rPr>
        <b/>
        <sz val="10"/>
        <color rgb="FFFFFF00"/>
        <rFont val="Arial"/>
        <family val="2"/>
      </rPr>
      <t>last updated 6/2017</t>
    </r>
  </si>
  <si>
    <t>City 1 name</t>
  </si>
  <si>
    <t>City 2 name</t>
  </si>
  <si>
    <t>City 3 name</t>
  </si>
  <si>
    <t>City 4 name</t>
  </si>
  <si>
    <t>City 5 name</t>
  </si>
  <si>
    <t>City 6 name</t>
  </si>
  <si>
    <t>(note any major changes from previous versions)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</si>
</sst>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_);\(&quot;$&quot;#,##0.0\)"/>
    <numFmt numFmtId="166" formatCode="0.000"/>
    <numFmt numFmtId="168" formatCode="0.0000"/>
    <numFmt numFmtId="169" formatCode="0.00000"/>
    <numFmt numFmtId="170" formatCode="_([$$-409]* #,##0.00_);_([$$-409]* \(#,##0.00\);_([$$-409]* &quot;-&quot;??_);_(@_)"/>
    <numFmt numFmtId="171" formatCode="_(* #,##0.0000_);_(* \(#,##0.0000\);_(* &quot;-&quot;??_);_(@_)"/>
  </numFmts>
  <fonts count="37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color rgb="FF9C0006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8"/>
      <color rgb="FF9C0006"/>
      <name val="Arial"/>
      <family val="2"/>
    </font>
    <font>
      <sz val="18"/>
      <color rgb="FF9C0006"/>
      <name val="Calibri"/>
      <family val="2"/>
      <scheme val="minor"/>
    </font>
    <font>
      <sz val="9"/>
      <color theme="0"/>
      <name val="Arial"/>
      <family val="2"/>
    </font>
    <font>
      <sz val="10"/>
      <color theme="3" tint="0.39997558519241921"/>
      <name val="Arial"/>
      <family val="2"/>
    </font>
    <font>
      <sz val="16"/>
      <color theme="0"/>
      <name val="Arial"/>
      <family val="2"/>
    </font>
    <font>
      <b/>
      <sz val="12"/>
      <color theme="0"/>
      <name val="Arial"/>
      <family val="2"/>
    </font>
    <font>
      <sz val="14"/>
      <color theme="0"/>
      <name val="Arial"/>
      <family val="2"/>
    </font>
    <font>
      <sz val="18"/>
      <color rgb="FFFF0000"/>
      <name val="Arial"/>
      <family val="2"/>
    </font>
    <font>
      <b/>
      <i/>
      <sz val="10"/>
      <name val="Arial"/>
      <family val="2"/>
    </font>
    <font>
      <b/>
      <sz val="18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rgb="FFFFFF00"/>
      <name val="Arial"/>
      <family val="2"/>
    </font>
    <font>
      <sz val="10"/>
      <color theme="0" tint="-0.34998626667073579"/>
      <name val="Arial"/>
      <family val="2"/>
    </font>
    <font>
      <b/>
      <sz val="8"/>
      <color theme="0"/>
      <name val="Arial"/>
      <family val="2"/>
    </font>
    <font>
      <b/>
      <sz val="11"/>
      <color theme="0"/>
      <name val="Arial"/>
      <family val="2"/>
    </font>
    <font>
      <b/>
      <i/>
      <sz val="12"/>
      <name val="Arial"/>
      <family val="2"/>
    </font>
    <font>
      <i/>
      <sz val="12"/>
      <color rgb="FFFF0000"/>
      <name val="Arial"/>
      <family val="2"/>
    </font>
    <font>
      <sz val="18"/>
      <color theme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2E49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4DE8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7F9A1"/>
        <bgColor indexed="64"/>
      </patternFill>
    </fill>
    <fill>
      <patternFill patternType="solid">
        <fgColor rgb="FFF3F67E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6" fillId="5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92">
    <xf numFmtId="0" fontId="0" fillId="0" borderId="0" xfId="0"/>
    <xf numFmtId="0" fontId="0" fillId="0" borderId="1" xfId="0" applyBorder="1"/>
    <xf numFmtId="43" fontId="0" fillId="0" borderId="1" xfId="0" applyNumberFormat="1" applyBorder="1"/>
    <xf numFmtId="44" fontId="0" fillId="0" borderId="1" xfId="0" applyNumberFormat="1" applyBorder="1"/>
    <xf numFmtId="0" fontId="8" fillId="0" borderId="0" xfId="0" applyFont="1"/>
    <xf numFmtId="0" fontId="0" fillId="6" borderId="2" xfId="0" applyFill="1" applyBorder="1" applyAlignment="1">
      <alignment wrapText="1"/>
    </xf>
    <xf numFmtId="0" fontId="0" fillId="0" borderId="3" xfId="0" applyBorder="1"/>
    <xf numFmtId="14" fontId="6" fillId="0" borderId="4" xfId="0" applyNumberFormat="1" applyFont="1" applyBorder="1"/>
    <xf numFmtId="44" fontId="6" fillId="7" borderId="1" xfId="0" applyNumberFormat="1" applyFont="1" applyFill="1" applyBorder="1" applyAlignment="1">
      <alignment horizontal="center" vertical="center"/>
    </xf>
    <xf numFmtId="44" fontId="6" fillId="7" borderId="5" xfId="0" applyNumberFormat="1" applyFont="1" applyFill="1" applyBorder="1" applyAlignment="1">
      <alignment horizontal="center" vertical="center"/>
    </xf>
    <xf numFmtId="43" fontId="17" fillId="2" borderId="1" xfId="0" applyNumberFormat="1" applyFont="1" applyFill="1" applyBorder="1" applyAlignment="1">
      <alignment horizontal="center" wrapText="1"/>
    </xf>
    <xf numFmtId="0" fontId="17" fillId="6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 textRotation="90" wrapText="1"/>
    </xf>
    <xf numFmtId="0" fontId="6" fillId="7" borderId="5" xfId="0" applyFont="1" applyFill="1" applyBorder="1" applyAlignment="1">
      <alignment horizontal="center" vertical="center"/>
    </xf>
    <xf numFmtId="44" fontId="17" fillId="2" borderId="1" xfId="0" applyNumberFormat="1" applyFont="1" applyFill="1" applyBorder="1" applyAlignment="1">
      <alignment horizontal="center" wrapText="1"/>
    </xf>
    <xf numFmtId="43" fontId="6" fillId="6" borderId="6" xfId="0" applyNumberFormat="1" applyFont="1" applyFill="1" applyBorder="1" applyAlignment="1">
      <alignment horizontal="right"/>
    </xf>
    <xf numFmtId="44" fontId="6" fillId="7" borderId="7" xfId="0" applyNumberFormat="1" applyFont="1" applyFill="1" applyBorder="1" applyAlignment="1">
      <alignment horizontal="center" vertical="center"/>
    </xf>
    <xf numFmtId="44" fontId="6" fillId="7" borderId="8" xfId="0" applyNumberFormat="1" applyFont="1" applyFill="1" applyBorder="1" applyAlignment="1">
      <alignment horizontal="center" vertical="center"/>
    </xf>
    <xf numFmtId="44" fontId="0" fillId="0" borderId="0" xfId="0" applyNumberFormat="1"/>
    <xf numFmtId="14" fontId="0" fillId="0" borderId="0" xfId="0" applyNumberFormat="1"/>
    <xf numFmtId="44" fontId="6" fillId="0" borderId="1" xfId="0" applyNumberFormat="1" applyFont="1" applyBorder="1" applyAlignment="1">
      <alignment horizontal="center" wrapText="1"/>
    </xf>
    <xf numFmtId="169" fontId="0" fillId="0" borderId="1" xfId="0" applyNumberFormat="1" applyBorder="1"/>
    <xf numFmtId="14" fontId="6" fillId="0" borderId="4" xfId="0" applyNumberFormat="1" applyFont="1" applyBorder="1" applyAlignment="1">
      <alignment horizontal="center" wrapText="1"/>
    </xf>
    <xf numFmtId="44" fontId="6" fillId="0" borderId="9" xfId="0" applyNumberFormat="1" applyFont="1" applyBorder="1" applyAlignment="1">
      <alignment horizontal="center" wrapText="1"/>
    </xf>
    <xf numFmtId="14" fontId="0" fillId="0" borderId="4" xfId="0" applyNumberFormat="1" applyBorder="1"/>
    <xf numFmtId="170" fontId="0" fillId="0" borderId="9" xfId="0" applyNumberFormat="1" applyBorder="1"/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6" fillId="8" borderId="12" xfId="0" applyFont="1" applyFill="1" applyBorder="1" applyAlignment="1">
      <alignment horizontal="center"/>
    </xf>
    <xf numFmtId="0" fontId="18" fillId="6" borderId="13" xfId="0" applyFont="1" applyFill="1" applyBorder="1" applyAlignment="1">
      <alignment horizontal="left"/>
    </xf>
    <xf numFmtId="0" fontId="18" fillId="6" borderId="14" xfId="0" applyFont="1" applyFill="1" applyBorder="1" applyAlignment="1">
      <alignment horizontal="left"/>
    </xf>
    <xf numFmtId="0" fontId="6" fillId="10" borderId="7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wrapText="1"/>
    </xf>
    <xf numFmtId="0" fontId="18" fillId="6" borderId="4" xfId="0" applyFont="1" applyFill="1" applyBorder="1"/>
    <xf numFmtId="44" fontId="17" fillId="2" borderId="9" xfId="0" applyNumberFormat="1" applyFont="1" applyFill="1" applyBorder="1" applyAlignment="1">
      <alignment horizontal="center" wrapText="1"/>
    </xf>
    <xf numFmtId="0" fontId="6" fillId="7" borderId="15" xfId="0" applyFont="1" applyFill="1" applyBorder="1" applyAlignment="1">
      <alignment wrapText="1"/>
    </xf>
    <xf numFmtId="44" fontId="6" fillId="7" borderId="16" xfId="0" applyNumberFormat="1" applyFont="1" applyFill="1" applyBorder="1" applyAlignment="1">
      <alignment horizontal="center" vertical="center"/>
    </xf>
    <xf numFmtId="44" fontId="6" fillId="7" borderId="9" xfId="0" applyNumberFormat="1" applyFont="1" applyFill="1" applyBorder="1" applyAlignment="1">
      <alignment horizontal="center" vertical="center"/>
    </xf>
    <xf numFmtId="44" fontId="6" fillId="7" borderId="17" xfId="0" applyNumberFormat="1" applyFont="1" applyFill="1" applyBorder="1" applyAlignment="1">
      <alignment horizontal="center" vertical="center"/>
    </xf>
    <xf numFmtId="0" fontId="18" fillId="6" borderId="4" xfId="0" applyFont="1" applyFill="1" applyBorder="1" applyAlignment="1">
      <alignment horizontal="left"/>
    </xf>
    <xf numFmtId="0" fontId="0" fillId="6" borderId="18" xfId="0" applyFill="1" applyBorder="1"/>
    <xf numFmtId="44" fontId="0" fillId="6" borderId="19" xfId="0" applyNumberFormat="1" applyFill="1" applyBorder="1"/>
    <xf numFmtId="0" fontId="0" fillId="0" borderId="1" xfId="0" applyBorder="1" applyAlignment="1">
      <alignment horizontal="right"/>
    </xf>
    <xf numFmtId="0" fontId="0" fillId="6" borderId="1" xfId="0" applyFill="1" applyBorder="1"/>
    <xf numFmtId="0" fontId="4" fillId="0" borderId="1" xfId="0" applyFont="1" applyBorder="1" applyAlignment="1">
      <alignment horizontal="right"/>
    </xf>
    <xf numFmtId="169" fontId="0" fillId="7" borderId="20" xfId="0" applyNumberFormat="1" applyFill="1" applyBorder="1"/>
    <xf numFmtId="44" fontId="0" fillId="7" borderId="21" xfId="0" applyNumberFormat="1" applyFill="1" applyBorder="1"/>
    <xf numFmtId="0" fontId="0" fillId="0" borderId="0" xfId="0" applyAlignment="1"/>
    <xf numFmtId="0" fontId="4" fillId="0" borderId="10" xfId="0" applyFont="1" applyBorder="1" applyAlignment="1"/>
    <xf numFmtId="0" fontId="4" fillId="11" borderId="4" xfId="0" applyFont="1" applyFill="1" applyBorder="1" applyAlignment="1"/>
    <xf numFmtId="0" fontId="4" fillId="11" borderId="9" xfId="0" applyFont="1" applyFill="1" applyBorder="1" applyAlignment="1"/>
    <xf numFmtId="0" fontId="4" fillId="12" borderId="4" xfId="0" applyFont="1" applyFill="1" applyBorder="1" applyAlignment="1"/>
    <xf numFmtId="0" fontId="4" fillId="12" borderId="9" xfId="0" applyFont="1" applyFill="1" applyBorder="1" applyAlignment="1"/>
    <xf numFmtId="0" fontId="4" fillId="14" borderId="23" xfId="0" applyFont="1" applyFill="1" applyBorder="1" applyAlignment="1"/>
    <xf numFmtId="0" fontId="4" fillId="14" borderId="9" xfId="0" applyFont="1" applyFill="1" applyBorder="1" applyAlignment="1"/>
    <xf numFmtId="44" fontId="0" fillId="0" borderId="23" xfId="0" applyNumberFormat="1" applyBorder="1" applyAlignment="1"/>
    <xf numFmtId="44" fontId="0" fillId="0" borderId="4" xfId="0" applyNumberFormat="1" applyBorder="1" applyAlignment="1"/>
    <xf numFmtId="44" fontId="0" fillId="0" borderId="9" xfId="0" applyNumberFormat="1" applyBorder="1" applyAlignment="1"/>
    <xf numFmtId="44" fontId="0" fillId="0" borderId="24" xfId="0" applyNumberFormat="1" applyBorder="1" applyAlignment="1"/>
    <xf numFmtId="44" fontId="0" fillId="0" borderId="25" xfId="0" applyNumberFormat="1" applyBorder="1" applyAlignment="1"/>
    <xf numFmtId="44" fontId="0" fillId="0" borderId="21" xfId="0" applyNumberFormat="1" applyBorder="1" applyAlignment="1"/>
    <xf numFmtId="0" fontId="4" fillId="8" borderId="23" xfId="0" applyFont="1" applyFill="1" applyBorder="1" applyAlignment="1">
      <alignment horizontal="left"/>
    </xf>
    <xf numFmtId="0" fontId="12" fillId="6" borderId="26" xfId="0" applyFont="1" applyFill="1" applyBorder="1" applyAlignment="1">
      <alignment horizontal="center" vertical="center" textRotation="90"/>
    </xf>
    <xf numFmtId="0" fontId="0" fillId="6" borderId="10" xfId="0" applyFill="1" applyBorder="1" applyAlignment="1">
      <alignment horizontal="left" wrapText="1"/>
    </xf>
    <xf numFmtId="44" fontId="0" fillId="6" borderId="23" xfId="0" applyNumberFormat="1" applyFill="1" applyBorder="1" applyAlignment="1"/>
    <xf numFmtId="44" fontId="0" fillId="6" borderId="4" xfId="0" applyNumberFormat="1" applyFill="1" applyBorder="1" applyAlignment="1"/>
    <xf numFmtId="44" fontId="0" fillId="6" borderId="9" xfId="0" applyNumberFormat="1" applyFill="1" applyBorder="1" applyAlignment="1"/>
    <xf numFmtId="0" fontId="0" fillId="0" borderId="22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2" fillId="0" borderId="0" xfId="0" applyFont="1" applyAlignment="1" applyProtection="1">
      <protection locked="0"/>
    </xf>
    <xf numFmtId="166" fontId="2" fillId="0" borderId="0" xfId="0" applyNumberFormat="1" applyFont="1" applyAlignment="1" applyProtection="1">
      <protection locked="0"/>
    </xf>
    <xf numFmtId="44" fontId="2" fillId="0" borderId="0" xfId="3" applyFont="1" applyAlignment="1" applyProtection="1">
      <protection locked="0"/>
    </xf>
    <xf numFmtId="0" fontId="2" fillId="11" borderId="28" xfId="0" applyFont="1" applyFill="1" applyBorder="1" applyAlignment="1" applyProtection="1">
      <alignment horizontal="center"/>
      <protection locked="0"/>
    </xf>
    <xf numFmtId="0" fontId="2" fillId="11" borderId="0" xfId="0" applyFont="1" applyFill="1" applyBorder="1" applyAlignment="1" applyProtection="1">
      <alignment horizontal="center"/>
      <protection locked="0"/>
    </xf>
    <xf numFmtId="0" fontId="6" fillId="11" borderId="0" xfId="0" applyFont="1" applyFill="1" applyBorder="1" applyAlignment="1" applyProtection="1">
      <alignment horizontal="left"/>
      <protection locked="0"/>
    </xf>
    <xf numFmtId="0" fontId="2" fillId="12" borderId="28" xfId="0" applyFont="1" applyFill="1" applyBorder="1" applyAlignment="1" applyProtection="1">
      <alignment horizontal="center"/>
      <protection locked="0"/>
    </xf>
    <xf numFmtId="0" fontId="2" fillId="12" borderId="0" xfId="0" applyFont="1" applyFill="1" applyBorder="1" applyAlignment="1" applyProtection="1">
      <alignment horizontal="center"/>
      <protection locked="0"/>
    </xf>
    <xf numFmtId="0" fontId="6" fillId="12" borderId="0" xfId="0" applyFont="1" applyFill="1" applyBorder="1" applyAlignment="1" applyProtection="1">
      <alignment horizontal="left"/>
      <protection locked="0"/>
    </xf>
    <xf numFmtId="0" fontId="2" fillId="12" borderId="29" xfId="0" applyFont="1" applyFill="1" applyBorder="1" applyAlignment="1" applyProtection="1">
      <alignment horizontal="center"/>
      <protection locked="0"/>
    </xf>
    <xf numFmtId="0" fontId="2" fillId="16" borderId="28" xfId="0" applyFont="1" applyFill="1" applyBorder="1" applyAlignment="1" applyProtection="1">
      <alignment horizontal="center"/>
      <protection locked="0"/>
    </xf>
    <xf numFmtId="0" fontId="2" fillId="16" borderId="0" xfId="0" applyFont="1" applyFill="1" applyBorder="1" applyAlignment="1" applyProtection="1">
      <alignment horizontal="center"/>
      <protection locked="0"/>
    </xf>
    <xf numFmtId="0" fontId="6" fillId="16" borderId="0" xfId="0" applyFont="1" applyFill="1" applyBorder="1" applyAlignment="1" applyProtection="1">
      <alignment horizontal="left"/>
      <protection locked="0"/>
    </xf>
    <xf numFmtId="0" fontId="2" fillId="16" borderId="29" xfId="0" applyFont="1" applyFill="1" applyBorder="1" applyAlignment="1" applyProtection="1">
      <alignment horizontal="center"/>
      <protection locked="0"/>
    </xf>
    <xf numFmtId="0" fontId="2" fillId="11" borderId="0" xfId="0" applyFont="1" applyFill="1" applyBorder="1" applyAlignment="1" applyProtection="1">
      <alignment horizontal="right"/>
      <protection locked="0"/>
    </xf>
    <xf numFmtId="171" fontId="2" fillId="11" borderId="0" xfId="0" applyNumberFormat="1" applyFont="1" applyFill="1" applyBorder="1" applyAlignment="1" applyProtection="1">
      <alignment horizontal="center"/>
      <protection locked="0"/>
    </xf>
    <xf numFmtId="0" fontId="6" fillId="11" borderId="29" xfId="0" applyFont="1" applyFill="1" applyBorder="1" applyAlignment="1" applyProtection="1">
      <alignment horizontal="center"/>
      <protection locked="0"/>
    </xf>
    <xf numFmtId="0" fontId="2" fillId="12" borderId="0" xfId="0" applyFont="1" applyFill="1" applyBorder="1" applyAlignment="1" applyProtection="1">
      <alignment horizontal="right"/>
      <protection locked="0"/>
    </xf>
    <xf numFmtId="171" fontId="2" fillId="12" borderId="0" xfId="0" applyNumberFormat="1" applyFont="1" applyFill="1" applyBorder="1" applyAlignment="1" applyProtection="1">
      <alignment horizontal="center"/>
      <protection locked="0"/>
    </xf>
    <xf numFmtId="0" fontId="2" fillId="16" borderId="0" xfId="0" applyFont="1" applyFill="1" applyBorder="1" applyAlignment="1" applyProtection="1">
      <alignment horizontal="right"/>
      <protection locked="0"/>
    </xf>
    <xf numFmtId="171" fontId="2" fillId="16" borderId="0" xfId="0" applyNumberFormat="1" applyFont="1" applyFill="1" applyBorder="1" applyAlignment="1" applyProtection="1">
      <alignment horizontal="center"/>
      <protection locked="0"/>
    </xf>
    <xf numFmtId="169" fontId="2" fillId="11" borderId="0" xfId="0" applyNumberFormat="1" applyFont="1" applyFill="1" applyBorder="1" applyAlignment="1" applyProtection="1">
      <alignment horizontal="center"/>
      <protection locked="0"/>
    </xf>
    <xf numFmtId="169" fontId="2" fillId="12" borderId="0" xfId="0" applyNumberFormat="1" applyFont="1" applyFill="1" applyBorder="1" applyAlignment="1" applyProtection="1">
      <alignment horizontal="center"/>
      <protection locked="0"/>
    </xf>
    <xf numFmtId="169" fontId="2" fillId="16" borderId="0" xfId="0" applyNumberFormat="1" applyFont="1" applyFill="1" applyBorder="1" applyAlignment="1" applyProtection="1">
      <alignment horizontal="center"/>
      <protection locked="0"/>
    </xf>
    <xf numFmtId="44" fontId="11" fillId="11" borderId="30" xfId="0" applyNumberFormat="1" applyFont="1" applyFill="1" applyBorder="1" applyAlignment="1" applyProtection="1">
      <alignment horizontal="center"/>
      <protection locked="0"/>
    </xf>
    <xf numFmtId="44" fontId="11" fillId="11" borderId="31" xfId="0" applyNumberFormat="1" applyFont="1" applyFill="1" applyBorder="1" applyAlignment="1" applyProtection="1">
      <alignment horizontal="center"/>
      <protection locked="0"/>
    </xf>
    <xf numFmtId="43" fontId="11" fillId="11" borderId="31" xfId="0" applyNumberFormat="1" applyFont="1" applyFill="1" applyBorder="1" applyAlignment="1" applyProtection="1">
      <alignment horizontal="center"/>
      <protection locked="0"/>
    </xf>
    <xf numFmtId="44" fontId="11" fillId="11" borderId="32" xfId="0" applyNumberFormat="1" applyFont="1" applyFill="1" applyBorder="1" applyAlignment="1" applyProtection="1">
      <alignment horizontal="center"/>
      <protection locked="0"/>
    </xf>
    <xf numFmtId="0" fontId="11" fillId="12" borderId="30" xfId="0" applyFont="1" applyFill="1" applyBorder="1" applyAlignment="1" applyProtection="1">
      <alignment horizontal="center"/>
      <protection locked="0"/>
    </xf>
    <xf numFmtId="0" fontId="11" fillId="12" borderId="31" xfId="0" applyFont="1" applyFill="1" applyBorder="1" applyAlignment="1" applyProtection="1">
      <alignment horizontal="center"/>
      <protection locked="0"/>
    </xf>
    <xf numFmtId="43" fontId="11" fillId="12" borderId="31" xfId="0" applyNumberFormat="1" applyFont="1" applyFill="1" applyBorder="1" applyAlignment="1" applyProtection="1">
      <alignment horizontal="center"/>
      <protection locked="0"/>
    </xf>
    <xf numFmtId="44" fontId="11" fillId="12" borderId="31" xfId="0" applyNumberFormat="1" applyFont="1" applyFill="1" applyBorder="1" applyAlignment="1" applyProtection="1">
      <alignment horizontal="center"/>
      <protection locked="0"/>
    </xf>
    <xf numFmtId="0" fontId="11" fillId="12" borderId="32" xfId="0" applyFont="1" applyFill="1" applyBorder="1" applyAlignment="1" applyProtection="1">
      <alignment horizontal="center"/>
      <protection locked="0"/>
    </xf>
    <xf numFmtId="0" fontId="11" fillId="16" borderId="30" xfId="0" applyFont="1" applyFill="1" applyBorder="1" applyAlignment="1" applyProtection="1">
      <alignment horizontal="center"/>
      <protection locked="0"/>
    </xf>
    <xf numFmtId="0" fontId="11" fillId="16" borderId="31" xfId="0" applyFont="1" applyFill="1" applyBorder="1" applyAlignment="1" applyProtection="1">
      <alignment horizontal="center"/>
      <protection locked="0"/>
    </xf>
    <xf numFmtId="43" fontId="11" fillId="16" borderId="31" xfId="0" applyNumberFormat="1" applyFont="1" applyFill="1" applyBorder="1" applyAlignment="1" applyProtection="1">
      <alignment horizontal="center"/>
      <protection locked="0"/>
    </xf>
    <xf numFmtId="44" fontId="11" fillId="16" borderId="31" xfId="0" applyNumberFormat="1" applyFont="1" applyFill="1" applyBorder="1" applyAlignment="1" applyProtection="1">
      <alignment horizontal="center"/>
      <protection locked="0"/>
    </xf>
    <xf numFmtId="0" fontId="11" fillId="16" borderId="32" xfId="0" applyFont="1" applyFill="1" applyBorder="1" applyAlignment="1" applyProtection="1">
      <alignment horizontal="center"/>
      <protection locked="0"/>
    </xf>
    <xf numFmtId="0" fontId="18" fillId="6" borderId="33" xfId="0" applyFont="1" applyFill="1" applyBorder="1" applyAlignment="1" applyProtection="1">
      <alignment horizontal="left"/>
      <protection locked="0"/>
    </xf>
    <xf numFmtId="0" fontId="18" fillId="6" borderId="22" xfId="0" applyFont="1" applyFill="1" applyBorder="1" applyAlignment="1" applyProtection="1">
      <alignment horizontal="left"/>
      <protection locked="0"/>
    </xf>
    <xf numFmtId="43" fontId="18" fillId="6" borderId="15" xfId="0" applyNumberFormat="1" applyFont="1" applyFill="1" applyBorder="1" applyAlignment="1" applyProtection="1">
      <alignment horizontal="left"/>
      <protection locked="0"/>
    </xf>
    <xf numFmtId="0" fontId="18" fillId="6" borderId="5" xfId="0" applyFont="1" applyFill="1" applyBorder="1" applyAlignment="1" applyProtection="1">
      <alignment horizontal="left"/>
      <protection locked="0"/>
    </xf>
    <xf numFmtId="0" fontId="18" fillId="6" borderId="16" xfId="0" applyFont="1" applyFill="1" applyBorder="1" applyAlignment="1" applyProtection="1">
      <alignment horizontal="left"/>
      <protection locked="0"/>
    </xf>
    <xf numFmtId="43" fontId="18" fillId="6" borderId="22" xfId="0" applyNumberFormat="1" applyFont="1" applyFill="1" applyBorder="1" applyAlignment="1" applyProtection="1">
      <alignment horizontal="left"/>
      <protection locked="0"/>
    </xf>
    <xf numFmtId="168" fontId="18" fillId="6" borderId="22" xfId="0" applyNumberFormat="1" applyFont="1" applyFill="1" applyBorder="1" applyAlignment="1" applyProtection="1">
      <alignment horizontal="left"/>
      <protection locked="0"/>
    </xf>
    <xf numFmtId="0" fontId="18" fillId="6" borderId="34" xfId="0" applyFont="1" applyFill="1" applyBorder="1" applyAlignment="1" applyProtection="1">
      <alignment horizontal="left"/>
      <protection locked="0"/>
    </xf>
    <xf numFmtId="14" fontId="6" fillId="0" borderId="15" xfId="0" applyNumberFormat="1" applyFont="1" applyBorder="1" applyAlignment="1" applyProtection="1">
      <protection locked="0"/>
    </xf>
    <xf numFmtId="0" fontId="6" fillId="0" borderId="35" xfId="0" applyFont="1" applyBorder="1" applyAlignment="1" applyProtection="1">
      <protection locked="0"/>
    </xf>
    <xf numFmtId="0" fontId="6" fillId="0" borderId="22" xfId="0" applyFont="1" applyBorder="1" applyAlignment="1" applyProtection="1">
      <protection locked="0"/>
    </xf>
    <xf numFmtId="43" fontId="6" fillId="0" borderId="4" xfId="0" applyNumberFormat="1" applyFont="1" applyBorder="1" applyAlignment="1" applyProtection="1">
      <protection locked="0"/>
    </xf>
    <xf numFmtId="168" fontId="6" fillId="0" borderId="1" xfId="0" applyNumberFormat="1" applyFont="1" applyBorder="1" applyAlignment="1" applyProtection="1">
      <protection locked="0"/>
    </xf>
    <xf numFmtId="44" fontId="6" fillId="0" borderId="1" xfId="3" applyFont="1" applyBorder="1" applyAlignment="1" applyProtection="1">
      <protection locked="0"/>
    </xf>
    <xf numFmtId="44" fontId="6" fillId="0" borderId="9" xfId="3" applyFont="1" applyBorder="1" applyAlignment="1" applyProtection="1">
      <protection locked="0"/>
    </xf>
    <xf numFmtId="43" fontId="6" fillId="0" borderId="5" xfId="0" applyNumberFormat="1" applyFont="1" applyBorder="1" applyAlignment="1" applyProtection="1">
      <protection locked="0"/>
    </xf>
    <xf numFmtId="168" fontId="6" fillId="0" borderId="5" xfId="0" applyNumberFormat="1" applyFont="1" applyBorder="1" applyAlignment="1" applyProtection="1">
      <protection locked="0"/>
    </xf>
    <xf numFmtId="44" fontId="6" fillId="0" borderId="5" xfId="3" applyFont="1" applyBorder="1" applyAlignment="1" applyProtection="1">
      <protection locked="0"/>
    </xf>
    <xf numFmtId="14" fontId="6" fillId="2" borderId="25" xfId="0" applyNumberFormat="1" applyFont="1" applyFill="1" applyBorder="1" applyAlignment="1" applyProtection="1">
      <protection locked="0"/>
    </xf>
    <xf numFmtId="0" fontId="6" fillId="2" borderId="6" xfId="0" applyFont="1" applyFill="1" applyBorder="1" applyAlignment="1" applyProtection="1">
      <protection locked="0"/>
    </xf>
    <xf numFmtId="0" fontId="6" fillId="2" borderId="2" xfId="0" applyFont="1" applyFill="1" applyBorder="1" applyAlignment="1" applyProtection="1">
      <protection locked="0"/>
    </xf>
    <xf numFmtId="43" fontId="6" fillId="6" borderId="25" xfId="3" applyNumberFormat="1" applyFont="1" applyFill="1" applyBorder="1" applyAlignment="1" applyProtection="1">
      <protection locked="0"/>
    </xf>
    <xf numFmtId="168" fontId="6" fillId="2" borderId="20" xfId="0" applyNumberFormat="1" applyFont="1" applyFill="1" applyBorder="1" applyAlignment="1" applyProtection="1">
      <protection locked="0"/>
    </xf>
    <xf numFmtId="44" fontId="6" fillId="6" borderId="20" xfId="3" applyFont="1" applyFill="1" applyBorder="1" applyAlignment="1" applyProtection="1">
      <protection locked="0"/>
    </xf>
    <xf numFmtId="44" fontId="6" fillId="6" borderId="21" xfId="3" applyFont="1" applyFill="1" applyBorder="1" applyAlignment="1" applyProtection="1">
      <protection locked="0"/>
    </xf>
    <xf numFmtId="43" fontId="6" fillId="2" borderId="36" xfId="0" applyNumberFormat="1" applyFont="1" applyFill="1" applyBorder="1" applyAlignment="1" applyProtection="1">
      <protection locked="0"/>
    </xf>
    <xf numFmtId="168" fontId="6" fillId="2" borderId="36" xfId="0" applyNumberFormat="1" applyFont="1" applyFill="1" applyBorder="1" applyAlignment="1" applyProtection="1">
      <protection locked="0"/>
    </xf>
    <xf numFmtId="44" fontId="6" fillId="6" borderId="36" xfId="3" applyFont="1" applyFill="1" applyBorder="1" applyAlignment="1" applyProtection="1">
      <protection locked="0"/>
    </xf>
    <xf numFmtId="44" fontId="6" fillId="6" borderId="37" xfId="3" applyFont="1" applyFill="1" applyBorder="1" applyAlignment="1" applyProtection="1">
      <protection locked="0"/>
    </xf>
    <xf numFmtId="168" fontId="18" fillId="6" borderId="5" xfId="0" applyNumberFormat="1" applyFont="1" applyFill="1" applyBorder="1" applyAlignment="1" applyProtection="1">
      <alignment horizontal="left"/>
      <protection locked="0"/>
    </xf>
    <xf numFmtId="14" fontId="6" fillId="0" borderId="4" xfId="0" applyNumberFormat="1" applyFont="1" applyBorder="1" applyAlignment="1" applyProtection="1">
      <protection locked="0"/>
    </xf>
    <xf numFmtId="43" fontId="18" fillId="6" borderId="4" xfId="0" applyNumberFormat="1" applyFont="1" applyFill="1" applyBorder="1" applyAlignment="1" applyProtection="1">
      <alignment horizontal="left"/>
      <protection locked="0"/>
    </xf>
    <xf numFmtId="168" fontId="18" fillId="6" borderId="1" xfId="0" applyNumberFormat="1" applyFont="1" applyFill="1" applyBorder="1" applyAlignment="1" applyProtection="1">
      <alignment horizontal="left"/>
      <protection locked="0"/>
    </xf>
    <xf numFmtId="0" fontId="18" fillId="6" borderId="1" xfId="0" applyFont="1" applyFill="1" applyBorder="1" applyAlignment="1" applyProtection="1">
      <alignment horizontal="left"/>
      <protection locked="0"/>
    </xf>
    <xf numFmtId="0" fontId="18" fillId="6" borderId="9" xfId="0" applyFont="1" applyFill="1" applyBorder="1" applyAlignment="1" applyProtection="1">
      <alignment horizontal="left"/>
      <protection locked="0"/>
    </xf>
    <xf numFmtId="14" fontId="6" fillId="6" borderId="25" xfId="0" applyNumberFormat="1" applyFont="1" applyFill="1" applyBorder="1" applyAlignment="1" applyProtection="1">
      <protection locked="0"/>
    </xf>
    <xf numFmtId="0" fontId="6" fillId="6" borderId="6" xfId="0" applyFont="1" applyFill="1" applyBorder="1" applyAlignment="1" applyProtection="1">
      <protection locked="0"/>
    </xf>
    <xf numFmtId="0" fontId="6" fillId="6" borderId="2" xfId="0" applyFont="1" applyFill="1" applyBorder="1" applyAlignment="1" applyProtection="1">
      <protection locked="0"/>
    </xf>
    <xf numFmtId="168" fontId="6" fillId="6" borderId="20" xfId="0" applyNumberFormat="1" applyFont="1" applyFill="1" applyBorder="1" applyAlignment="1" applyProtection="1">
      <protection locked="0"/>
    </xf>
    <xf numFmtId="43" fontId="6" fillId="6" borderId="36" xfId="0" applyNumberFormat="1" applyFont="1" applyFill="1" applyBorder="1" applyAlignment="1" applyProtection="1">
      <protection locked="0"/>
    </xf>
    <xf numFmtId="168" fontId="6" fillId="6" borderId="36" xfId="0" applyNumberFormat="1" applyFont="1" applyFill="1" applyBorder="1" applyAlignment="1" applyProtection="1">
      <protection locked="0"/>
    </xf>
    <xf numFmtId="0" fontId="18" fillId="6" borderId="33" xfId="0" applyFont="1" applyFill="1" applyBorder="1" applyAlignment="1" applyProtection="1">
      <alignment horizontal="center"/>
      <protection locked="0"/>
    </xf>
    <xf numFmtId="0" fontId="18" fillId="6" borderId="22" xfId="0" applyFont="1" applyFill="1" applyBorder="1" applyAlignment="1" applyProtection="1">
      <alignment horizontal="center"/>
      <protection locked="0"/>
    </xf>
    <xf numFmtId="43" fontId="18" fillId="6" borderId="15" xfId="0" applyNumberFormat="1" applyFont="1" applyFill="1" applyBorder="1" applyAlignment="1" applyProtection="1">
      <alignment horizontal="center"/>
      <protection locked="0"/>
    </xf>
    <xf numFmtId="168" fontId="18" fillId="6" borderId="5" xfId="0" applyNumberFormat="1" applyFont="1" applyFill="1" applyBorder="1" applyAlignment="1" applyProtection="1">
      <alignment horizontal="center"/>
      <protection locked="0"/>
    </xf>
    <xf numFmtId="0" fontId="18" fillId="6" borderId="5" xfId="0" applyFont="1" applyFill="1" applyBorder="1" applyAlignment="1" applyProtection="1">
      <alignment horizontal="center"/>
      <protection locked="0"/>
    </xf>
    <xf numFmtId="0" fontId="18" fillId="6" borderId="16" xfId="0" applyFont="1" applyFill="1" applyBorder="1" applyAlignment="1" applyProtection="1">
      <alignment horizontal="center"/>
      <protection locked="0"/>
    </xf>
    <xf numFmtId="43" fontId="18" fillId="6" borderId="22" xfId="0" applyNumberFormat="1" applyFont="1" applyFill="1" applyBorder="1" applyAlignment="1" applyProtection="1">
      <alignment horizontal="center"/>
      <protection locked="0"/>
    </xf>
    <xf numFmtId="168" fontId="18" fillId="6" borderId="22" xfId="0" applyNumberFormat="1" applyFont="1" applyFill="1" applyBorder="1" applyAlignment="1" applyProtection="1">
      <alignment horizontal="center"/>
      <protection locked="0"/>
    </xf>
    <xf numFmtId="0" fontId="18" fillId="6" borderId="34" xfId="0" applyFont="1" applyFill="1" applyBorder="1" applyAlignment="1" applyProtection="1">
      <alignment horizontal="center"/>
      <protection locked="0"/>
    </xf>
    <xf numFmtId="43" fontId="6" fillId="0" borderId="15" xfId="0" applyNumberFormat="1" applyFont="1" applyBorder="1" applyAlignment="1" applyProtection="1">
      <protection locked="0"/>
    </xf>
    <xf numFmtId="44" fontId="6" fillId="0" borderId="16" xfId="3" applyFont="1" applyBorder="1" applyAlignment="1" applyProtection="1">
      <protection locked="0"/>
    </xf>
    <xf numFmtId="0" fontId="18" fillId="6" borderId="13" xfId="0" applyFont="1" applyFill="1" applyBorder="1" applyAlignment="1" applyProtection="1">
      <alignment horizontal="left"/>
      <protection locked="0"/>
    </xf>
    <xf numFmtId="0" fontId="18" fillId="6" borderId="14" xfId="0" applyFont="1" applyFill="1" applyBorder="1" applyAlignment="1" applyProtection="1">
      <alignment horizontal="left"/>
      <protection locked="0"/>
    </xf>
    <xf numFmtId="43" fontId="18" fillId="6" borderId="38" xfId="0" applyNumberFormat="1" applyFont="1" applyFill="1" applyBorder="1" applyAlignment="1" applyProtection="1">
      <alignment horizontal="left"/>
      <protection locked="0"/>
    </xf>
    <xf numFmtId="168" fontId="18" fillId="6" borderId="39" xfId="0" applyNumberFormat="1" applyFont="1" applyFill="1" applyBorder="1" applyAlignment="1" applyProtection="1">
      <alignment horizontal="left"/>
      <protection locked="0"/>
    </xf>
    <xf numFmtId="0" fontId="18" fillId="6" borderId="39" xfId="0" applyFont="1" applyFill="1" applyBorder="1" applyAlignment="1" applyProtection="1">
      <alignment horizontal="left"/>
      <protection locked="0"/>
    </xf>
    <xf numFmtId="0" fontId="18" fillId="6" borderId="40" xfId="0" applyFont="1" applyFill="1" applyBorder="1" applyAlignment="1" applyProtection="1">
      <alignment horizontal="left"/>
      <protection locked="0"/>
    </xf>
    <xf numFmtId="43" fontId="18" fillId="6" borderId="14" xfId="0" applyNumberFormat="1" applyFont="1" applyFill="1" applyBorder="1" applyAlignment="1" applyProtection="1">
      <alignment horizontal="left"/>
      <protection locked="0"/>
    </xf>
    <xf numFmtId="168" fontId="18" fillId="6" borderId="14" xfId="0" applyNumberFormat="1" applyFont="1" applyFill="1" applyBorder="1" applyAlignment="1" applyProtection="1">
      <alignment horizontal="left"/>
      <protection locked="0"/>
    </xf>
    <xf numFmtId="0" fontId="18" fillId="6" borderId="41" xfId="0" applyFont="1" applyFill="1" applyBorder="1" applyAlignment="1" applyProtection="1">
      <alignment horizontal="left"/>
      <protection locked="0"/>
    </xf>
    <xf numFmtId="14" fontId="6" fillId="2" borderId="4" xfId="0" applyNumberFormat="1" applyFont="1" applyFill="1" applyBorder="1" applyAlignment="1" applyProtection="1">
      <protection locked="0"/>
    </xf>
    <xf numFmtId="0" fontId="6" fillId="2" borderId="1" xfId="0" applyFont="1" applyFill="1" applyBorder="1" applyAlignment="1" applyProtection="1">
      <protection locked="0"/>
    </xf>
    <xf numFmtId="0" fontId="6" fillId="2" borderId="42" xfId="0" applyFont="1" applyFill="1" applyBorder="1" applyAlignment="1" applyProtection="1">
      <protection locked="0"/>
    </xf>
    <xf numFmtId="43" fontId="6" fillId="2" borderId="4" xfId="0" applyNumberFormat="1" applyFont="1" applyFill="1" applyBorder="1" applyAlignment="1" applyProtection="1">
      <protection locked="0"/>
    </xf>
    <xf numFmtId="168" fontId="6" fillId="2" borderId="1" xfId="0" applyNumberFormat="1" applyFont="1" applyFill="1" applyBorder="1" applyAlignment="1" applyProtection="1">
      <protection locked="0"/>
    </xf>
    <xf numFmtId="44" fontId="6" fillId="6" borderId="1" xfId="3" applyFont="1" applyFill="1" applyBorder="1" applyAlignment="1" applyProtection="1">
      <protection locked="0"/>
    </xf>
    <xf numFmtId="44" fontId="6" fillId="6" borderId="9" xfId="3" applyFont="1" applyFill="1" applyBorder="1" applyAlignment="1" applyProtection="1">
      <protection locked="0"/>
    </xf>
    <xf numFmtId="43" fontId="6" fillId="2" borderId="1" xfId="0" applyNumberFormat="1" applyFont="1" applyFill="1" applyBorder="1" applyAlignment="1" applyProtection="1">
      <protection locked="0"/>
    </xf>
    <xf numFmtId="14" fontId="6" fillId="3" borderId="15" xfId="0" applyNumberFormat="1" applyFont="1" applyFill="1" applyBorder="1" applyAlignment="1" applyProtection="1">
      <protection locked="0"/>
    </xf>
    <xf numFmtId="0" fontId="6" fillId="3" borderId="35" xfId="0" applyFont="1" applyFill="1" applyBorder="1" applyAlignment="1" applyProtection="1">
      <protection locked="0"/>
    </xf>
    <xf numFmtId="0" fontId="6" fillId="3" borderId="22" xfId="0" applyFont="1" applyFill="1" applyBorder="1" applyAlignment="1" applyProtection="1">
      <protection locked="0"/>
    </xf>
    <xf numFmtId="43" fontId="6" fillId="3" borderId="4" xfId="0" applyNumberFormat="1" applyFont="1" applyFill="1" applyBorder="1" applyAlignment="1" applyProtection="1">
      <protection locked="0"/>
    </xf>
    <xf numFmtId="168" fontId="6" fillId="3" borderId="1" xfId="0" applyNumberFormat="1" applyFont="1" applyFill="1" applyBorder="1" applyAlignment="1" applyProtection="1">
      <protection locked="0"/>
    </xf>
    <xf numFmtId="44" fontId="6" fillId="7" borderId="1" xfId="3" applyFont="1" applyFill="1" applyBorder="1" applyAlignment="1" applyProtection="1">
      <protection locked="0"/>
    </xf>
    <xf numFmtId="44" fontId="6" fillId="3" borderId="9" xfId="3" applyFont="1" applyFill="1" applyBorder="1" applyAlignment="1" applyProtection="1">
      <protection locked="0"/>
    </xf>
    <xf numFmtId="43" fontId="6" fillId="3" borderId="5" xfId="0" applyNumberFormat="1" applyFont="1" applyFill="1" applyBorder="1" applyAlignment="1" applyProtection="1">
      <protection locked="0"/>
    </xf>
    <xf numFmtId="168" fontId="6" fillId="3" borderId="5" xfId="0" applyNumberFormat="1" applyFont="1" applyFill="1" applyBorder="1" applyAlignment="1" applyProtection="1">
      <protection locked="0"/>
    </xf>
    <xf numFmtId="44" fontId="6" fillId="3" borderId="5" xfId="3" applyFont="1" applyFill="1" applyBorder="1" applyAlignment="1" applyProtection="1">
      <protection locked="0"/>
    </xf>
    <xf numFmtId="44" fontId="6" fillId="3" borderId="16" xfId="3" applyFont="1" applyFill="1" applyBorder="1" applyAlignment="1" applyProtection="1">
      <protection locked="0"/>
    </xf>
    <xf numFmtId="14" fontId="6" fillId="3" borderId="4" xfId="0" applyNumberFormat="1" applyFont="1" applyFill="1" applyBorder="1" applyAlignment="1" applyProtection="1">
      <protection locked="0"/>
    </xf>
    <xf numFmtId="14" fontId="6" fillId="3" borderId="27" xfId="0" applyNumberFormat="1" applyFont="1" applyFill="1" applyBorder="1" applyAlignment="1" applyProtection="1">
      <protection locked="0"/>
    </xf>
    <xf numFmtId="0" fontId="6" fillId="3" borderId="43" xfId="0" applyFont="1" applyFill="1" applyBorder="1" applyAlignment="1" applyProtection="1">
      <protection locked="0"/>
    </xf>
    <xf numFmtId="0" fontId="6" fillId="3" borderId="0" xfId="0" applyFont="1" applyFill="1" applyBorder="1" applyAlignment="1" applyProtection="1">
      <protection locked="0"/>
    </xf>
    <xf numFmtId="43" fontId="6" fillId="3" borderId="7" xfId="0" applyNumberFormat="1" applyFont="1" applyFill="1" applyBorder="1" applyAlignment="1" applyProtection="1">
      <protection locked="0"/>
    </xf>
    <xf numFmtId="168" fontId="6" fillId="3" borderId="7" xfId="0" applyNumberFormat="1" applyFont="1" applyFill="1" applyBorder="1" applyAlignment="1" applyProtection="1">
      <protection locked="0"/>
    </xf>
    <xf numFmtId="44" fontId="6" fillId="3" borderId="7" xfId="3" applyFont="1" applyFill="1" applyBorder="1" applyAlignment="1" applyProtection="1">
      <protection locked="0"/>
    </xf>
    <xf numFmtId="44" fontId="6" fillId="3" borderId="17" xfId="3" applyFont="1" applyFill="1" applyBorder="1" applyAlignment="1" applyProtection="1">
      <protection locked="0"/>
    </xf>
    <xf numFmtId="14" fontId="6" fillId="2" borderId="4" xfId="0" applyNumberFormat="1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42" xfId="0" applyFont="1" applyFill="1" applyBorder="1" applyAlignment="1" applyProtection="1">
      <alignment horizontal="center"/>
      <protection locked="0"/>
    </xf>
    <xf numFmtId="43" fontId="6" fillId="2" borderId="4" xfId="0" applyNumberFormat="1" applyFont="1" applyFill="1" applyBorder="1" applyAlignment="1" applyProtection="1">
      <alignment horizontal="center"/>
      <protection locked="0"/>
    </xf>
    <xf numFmtId="168" fontId="6" fillId="2" borderId="1" xfId="0" applyNumberFormat="1" applyFont="1" applyFill="1" applyBorder="1" applyAlignment="1" applyProtection="1">
      <alignment horizontal="center"/>
      <protection locked="0"/>
    </xf>
    <xf numFmtId="44" fontId="6" fillId="6" borderId="1" xfId="3" applyFont="1" applyFill="1" applyBorder="1" applyAlignment="1" applyProtection="1">
      <alignment horizontal="center"/>
      <protection locked="0"/>
    </xf>
    <xf numFmtId="44" fontId="6" fillId="6" borderId="9" xfId="3" applyFont="1" applyFill="1" applyBorder="1" applyAlignment="1" applyProtection="1">
      <alignment horizontal="center"/>
      <protection locked="0"/>
    </xf>
    <xf numFmtId="43" fontId="6" fillId="2" borderId="1" xfId="0" applyNumberFormat="1" applyFont="1" applyFill="1" applyBorder="1" applyAlignment="1" applyProtection="1">
      <alignment horizontal="center"/>
      <protection locked="0"/>
    </xf>
    <xf numFmtId="14" fontId="6" fillId="6" borderId="44" xfId="0" applyNumberFormat="1" applyFont="1" applyFill="1" applyBorder="1" applyAlignment="1" applyProtection="1">
      <protection locked="0"/>
    </xf>
    <xf numFmtId="14" fontId="6" fillId="0" borderId="0" xfId="0" applyNumberFormat="1" applyFont="1" applyAlignment="1" applyProtection="1">
      <protection locked="0"/>
    </xf>
    <xf numFmtId="0" fontId="6" fillId="0" borderId="0" xfId="0" applyFont="1" applyAlignment="1" applyProtection="1">
      <protection locked="0"/>
    </xf>
    <xf numFmtId="43" fontId="6" fillId="11" borderId="5" xfId="0" applyNumberFormat="1" applyFont="1" applyFill="1" applyBorder="1" applyAlignment="1" applyProtection="1">
      <alignment horizontal="left"/>
      <protection locked="0"/>
    </xf>
    <xf numFmtId="0" fontId="6" fillId="11" borderId="5" xfId="0" applyFont="1" applyFill="1" applyBorder="1" applyAlignment="1" applyProtection="1">
      <alignment horizontal="left"/>
      <protection locked="0"/>
    </xf>
    <xf numFmtId="0" fontId="6" fillId="11" borderId="5" xfId="0" applyFont="1" applyFill="1" applyBorder="1" applyAlignment="1" applyProtection="1">
      <alignment horizontal="right"/>
      <protection locked="0"/>
    </xf>
    <xf numFmtId="44" fontId="6" fillId="11" borderId="5" xfId="0" applyNumberFormat="1" applyFont="1" applyFill="1" applyBorder="1" applyAlignment="1" applyProtection="1">
      <alignment horizontal="left"/>
      <protection locked="0"/>
    </xf>
    <xf numFmtId="44" fontId="6" fillId="0" borderId="0" xfId="3" applyFont="1" applyAlignment="1" applyProtection="1">
      <protection locked="0"/>
    </xf>
    <xf numFmtId="43" fontId="6" fillId="12" borderId="5" xfId="0" applyNumberFormat="1" applyFont="1" applyFill="1" applyBorder="1" applyAlignment="1" applyProtection="1">
      <protection locked="0"/>
    </xf>
    <xf numFmtId="166" fontId="6" fillId="12" borderId="5" xfId="0" applyNumberFormat="1" applyFont="1" applyFill="1" applyBorder="1" applyAlignment="1" applyProtection="1">
      <protection locked="0"/>
    </xf>
    <xf numFmtId="44" fontId="6" fillId="12" borderId="5" xfId="3" applyFont="1" applyFill="1" applyBorder="1" applyAlignment="1" applyProtection="1">
      <protection locked="0"/>
    </xf>
    <xf numFmtId="0" fontId="6" fillId="12" borderId="5" xfId="0" applyFont="1" applyFill="1" applyBorder="1" applyAlignment="1" applyProtection="1">
      <alignment horizontal="right"/>
      <protection locked="0"/>
    </xf>
    <xf numFmtId="44" fontId="6" fillId="12" borderId="5" xfId="0" applyNumberFormat="1" applyFont="1" applyFill="1" applyBorder="1" applyAlignment="1" applyProtection="1">
      <alignment horizontal="left"/>
      <protection locked="0"/>
    </xf>
    <xf numFmtId="43" fontId="6" fillId="16" borderId="5" xfId="0" applyNumberFormat="1" applyFont="1" applyFill="1" applyBorder="1" applyAlignment="1" applyProtection="1">
      <protection locked="0"/>
    </xf>
    <xf numFmtId="166" fontId="6" fillId="16" borderId="5" xfId="0" applyNumberFormat="1" applyFont="1" applyFill="1" applyBorder="1" applyAlignment="1" applyProtection="1">
      <protection locked="0"/>
    </xf>
    <xf numFmtId="44" fontId="6" fillId="16" borderId="5" xfId="3" applyFont="1" applyFill="1" applyBorder="1" applyAlignment="1" applyProtection="1">
      <protection locked="0"/>
    </xf>
    <xf numFmtId="0" fontId="6" fillId="16" borderId="5" xfId="0" applyFont="1" applyFill="1" applyBorder="1" applyAlignment="1" applyProtection="1">
      <alignment horizontal="right"/>
      <protection locked="0"/>
    </xf>
    <xf numFmtId="44" fontId="6" fillId="16" borderId="5" xfId="0" applyNumberFormat="1" applyFont="1" applyFill="1" applyBorder="1" applyAlignment="1" applyProtection="1">
      <alignment horizontal="left"/>
      <protection locked="0"/>
    </xf>
    <xf numFmtId="44" fontId="6" fillId="9" borderId="1" xfId="0" applyNumberFormat="1" applyFont="1" applyFill="1" applyBorder="1" applyAlignment="1" applyProtection="1">
      <alignment horizontal="left"/>
      <protection locked="0"/>
    </xf>
    <xf numFmtId="44" fontId="6" fillId="0" borderId="0" xfId="3" applyFont="1" applyBorder="1" applyAlignment="1" applyProtection="1">
      <protection locked="0"/>
    </xf>
    <xf numFmtId="44" fontId="6" fillId="11" borderId="1" xfId="3" applyFont="1" applyFill="1" applyBorder="1" applyAlignment="1" applyProtection="1">
      <protection locked="0"/>
    </xf>
    <xf numFmtId="44" fontId="6" fillId="12" borderId="1" xfId="3" applyFont="1" applyFill="1" applyBorder="1" applyAlignment="1" applyProtection="1">
      <protection locked="0"/>
    </xf>
    <xf numFmtId="44" fontId="6" fillId="0" borderId="0" xfId="3" applyFont="1" applyAlignment="1" applyProtection="1">
      <alignment horizontal="left"/>
      <protection locked="0"/>
    </xf>
    <xf numFmtId="44" fontId="6" fillId="16" borderId="1" xfId="3" applyFont="1" applyFill="1" applyBorder="1" applyAlignment="1" applyProtection="1">
      <protection locked="0"/>
    </xf>
    <xf numFmtId="14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44" fontId="0" fillId="11" borderId="1" xfId="0" applyNumberFormat="1" applyFill="1" applyBorder="1" applyAlignment="1" applyProtection="1">
      <alignment horizontal="center" vertical="center"/>
      <protection locked="0"/>
    </xf>
    <xf numFmtId="44" fontId="4" fillId="0" borderId="0" xfId="3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44" fontId="0" fillId="12" borderId="1" xfId="0" applyNumberFormat="1" applyFill="1" applyBorder="1" applyAlignment="1" applyProtection="1">
      <alignment horizontal="center" vertical="center"/>
      <protection locked="0"/>
    </xf>
    <xf numFmtId="44" fontId="6" fillId="0" borderId="0" xfId="3" applyFont="1" applyAlignment="1" applyProtection="1">
      <alignment horizontal="center" vertical="center"/>
      <protection locked="0"/>
    </xf>
    <xf numFmtId="43" fontId="6" fillId="16" borderId="42" xfId="0" applyNumberFormat="1" applyFont="1" applyFill="1" applyBorder="1" applyAlignment="1" applyProtection="1">
      <alignment vertical="center"/>
      <protection locked="0"/>
    </xf>
    <xf numFmtId="43" fontId="6" fillId="16" borderId="45" xfId="0" applyNumberFormat="1" applyFont="1" applyFill="1" applyBorder="1" applyAlignment="1" applyProtection="1">
      <alignment vertical="center"/>
      <protection locked="0"/>
    </xf>
    <xf numFmtId="43" fontId="6" fillId="16" borderId="46" xfId="0" applyNumberFormat="1" applyFont="1" applyFill="1" applyBorder="1" applyAlignment="1" applyProtection="1">
      <alignment vertical="center"/>
      <protection locked="0"/>
    </xf>
    <xf numFmtId="44" fontId="6" fillId="16" borderId="1" xfId="3" applyFont="1" applyFill="1" applyBorder="1" applyAlignment="1" applyProtection="1">
      <alignment horizontal="right" vertical="center"/>
      <protection locked="0"/>
    </xf>
    <xf numFmtId="44" fontId="0" fillId="16" borderId="1" xfId="0" applyNumberFormat="1" applyFill="1" applyBorder="1" applyAlignment="1" applyProtection="1">
      <alignment horizontal="center" vertical="center"/>
      <protection locked="0"/>
    </xf>
    <xf numFmtId="43" fontId="6" fillId="0" borderId="0" xfId="0" applyNumberFormat="1" applyFont="1" applyAlignment="1" applyProtection="1">
      <protection locked="0"/>
    </xf>
    <xf numFmtId="166" fontId="6" fillId="0" borderId="0" xfId="0" applyNumberFormat="1" applyFont="1" applyAlignment="1" applyProtection="1">
      <protection locked="0"/>
    </xf>
    <xf numFmtId="44" fontId="6" fillId="0" borderId="0" xfId="3" applyFont="1" applyAlignment="1" applyProtection="1">
      <alignment horizontal="center"/>
      <protection locked="0"/>
    </xf>
    <xf numFmtId="166" fontId="6" fillId="0" borderId="0" xfId="0" applyNumberFormat="1" applyFont="1" applyAlignment="1" applyProtection="1">
      <alignment horizontal="right"/>
      <protection locked="0"/>
    </xf>
    <xf numFmtId="44" fontId="6" fillId="0" borderId="0" xfId="3" applyFont="1" applyAlignment="1" applyProtection="1">
      <alignment horizontal="center" wrapText="1"/>
      <protection locked="0"/>
    </xf>
    <xf numFmtId="44" fontId="0" fillId="0" borderId="1" xfId="0" applyNumberFormat="1" applyBorder="1" applyAlignment="1" applyProtection="1">
      <protection locked="0"/>
    </xf>
    <xf numFmtId="44" fontId="0" fillId="2" borderId="8" xfId="0" applyNumberFormat="1" applyFill="1" applyBorder="1" applyAlignment="1" applyProtection="1">
      <protection locked="0"/>
    </xf>
    <xf numFmtId="43" fontId="0" fillId="0" borderId="1" xfId="0" applyNumberFormat="1" applyBorder="1" applyAlignment="1" applyProtection="1">
      <protection locked="0"/>
    </xf>
    <xf numFmtId="0" fontId="6" fillId="7" borderId="1" xfId="0" applyFont="1" applyFill="1" applyBorder="1" applyAlignment="1" applyProtection="1">
      <alignment horizontal="left"/>
      <protection locked="0"/>
    </xf>
    <xf numFmtId="43" fontId="0" fillId="7" borderId="1" xfId="0" applyNumberFormat="1" applyFill="1" applyBorder="1" applyAlignment="1" applyProtection="1">
      <protection locked="0"/>
    </xf>
    <xf numFmtId="44" fontId="0" fillId="6" borderId="8" xfId="0" applyNumberFormat="1" applyFill="1" applyBorder="1" applyAlignment="1" applyProtection="1">
      <protection locked="0"/>
    </xf>
    <xf numFmtId="0" fontId="18" fillId="6" borderId="10" xfId="0" applyFont="1" applyFill="1" applyBorder="1" applyAlignment="1" applyProtection="1">
      <protection locked="0"/>
    </xf>
    <xf numFmtId="0" fontId="18" fillId="6" borderId="45" xfId="0" applyFont="1" applyFill="1" applyBorder="1" applyAlignment="1" applyProtection="1">
      <protection locked="0"/>
    </xf>
    <xf numFmtId="0" fontId="18" fillId="6" borderId="46" xfId="0" applyFont="1" applyFill="1" applyBorder="1" applyAlignment="1" applyProtection="1">
      <protection locked="0"/>
    </xf>
    <xf numFmtId="0" fontId="18" fillId="6" borderId="42" xfId="0" applyFont="1" applyFill="1" applyBorder="1" applyAlignment="1" applyProtection="1">
      <protection locked="0"/>
    </xf>
    <xf numFmtId="0" fontId="6" fillId="7" borderId="1" xfId="0" applyFont="1" applyFill="1" applyBorder="1" applyAlignment="1" applyProtection="1">
      <alignment horizontal="center"/>
      <protection locked="0"/>
    </xf>
    <xf numFmtId="1" fontId="6" fillId="9" borderId="1" xfId="0" applyNumberFormat="1" applyFont="1" applyFill="1" applyBorder="1" applyAlignment="1" applyProtection="1">
      <alignment horizontal="center"/>
      <protection locked="0"/>
    </xf>
    <xf numFmtId="43" fontId="6" fillId="9" borderId="42" xfId="0" applyNumberFormat="1" applyFont="1" applyFill="1" applyBorder="1" applyAlignment="1" applyProtection="1">
      <alignment horizontal="center"/>
      <protection locked="0"/>
    </xf>
    <xf numFmtId="43" fontId="6" fillId="7" borderId="42" xfId="0" applyNumberFormat="1" applyFont="1" applyFill="1" applyBorder="1" applyAlignment="1" applyProtection="1">
      <alignment horizontal="center"/>
      <protection locked="0"/>
    </xf>
    <xf numFmtId="43" fontId="0" fillId="7" borderId="46" xfId="0" applyNumberFormat="1" applyFill="1" applyBorder="1" applyAlignment="1" applyProtection="1">
      <protection locked="0"/>
    </xf>
    <xf numFmtId="44" fontId="0" fillId="7" borderId="1" xfId="0" applyNumberFormat="1" applyFill="1" applyBorder="1" applyAlignment="1" applyProtection="1">
      <protection locked="0"/>
    </xf>
    <xf numFmtId="43" fontId="0" fillId="0" borderId="5" xfId="0" applyNumberFormat="1" applyBorder="1" applyAlignment="1" applyProtection="1">
      <protection locked="0"/>
    </xf>
    <xf numFmtId="0" fontId="17" fillId="2" borderId="1" xfId="0" applyFont="1" applyFill="1" applyBorder="1" applyAlignment="1" applyProtection="1">
      <alignment textRotation="90" wrapText="1"/>
      <protection locked="0"/>
    </xf>
    <xf numFmtId="0" fontId="21" fillId="6" borderId="1" xfId="0" applyFont="1" applyFill="1" applyBorder="1" applyAlignment="1" applyProtection="1">
      <alignment horizontal="center" wrapText="1"/>
      <protection locked="0"/>
    </xf>
    <xf numFmtId="0" fontId="17" fillId="2" borderId="1" xfId="0" applyFont="1" applyFill="1" applyBorder="1" applyAlignment="1" applyProtection="1">
      <alignment horizontal="center" wrapText="1"/>
      <protection locked="0"/>
    </xf>
    <xf numFmtId="0" fontId="17" fillId="2" borderId="1" xfId="0" applyFont="1" applyFill="1" applyBorder="1" applyAlignment="1" applyProtection="1">
      <alignment horizontal="center" textRotation="90" wrapText="1"/>
      <protection locked="0"/>
    </xf>
    <xf numFmtId="43" fontId="17" fillId="2" borderId="1" xfId="0" applyNumberFormat="1" applyFont="1" applyFill="1" applyBorder="1" applyAlignment="1" applyProtection="1">
      <alignment horizontal="center" wrapText="1"/>
      <protection locked="0"/>
    </xf>
    <xf numFmtId="44" fontId="17" fillId="2" borderId="1" xfId="0" applyNumberFormat="1" applyFont="1" applyFill="1" applyBorder="1" applyAlignment="1" applyProtection="1">
      <alignment horizontal="center" wrapText="1"/>
      <protection locked="0"/>
    </xf>
    <xf numFmtId="44" fontId="6" fillId="7" borderId="1" xfId="0" applyNumberFormat="1" applyFont="1" applyFill="1" applyBorder="1" applyAlignment="1" applyProtection="1">
      <alignment horizontal="center"/>
      <protection locked="0"/>
    </xf>
    <xf numFmtId="0" fontId="6" fillId="10" borderId="1" xfId="0" applyFont="1" applyFill="1" applyBorder="1" applyAlignment="1" applyProtection="1">
      <alignment horizontal="center"/>
      <protection locked="0"/>
    </xf>
    <xf numFmtId="0" fontId="0" fillId="6" borderId="8" xfId="0" applyFill="1" applyBorder="1" applyAlignment="1" applyProtection="1">
      <alignment wrapText="1"/>
      <protection locked="0"/>
    </xf>
    <xf numFmtId="43" fontId="6" fillId="6" borderId="8" xfId="0" applyNumberFormat="1" applyFont="1" applyFill="1" applyBorder="1" applyAlignment="1" applyProtection="1">
      <alignment horizontal="right"/>
      <protection locked="0"/>
    </xf>
    <xf numFmtId="0" fontId="18" fillId="6" borderId="13" xfId="0" applyFont="1" applyFill="1" applyBorder="1" applyAlignment="1" applyProtection="1">
      <protection locked="0"/>
    </xf>
    <xf numFmtId="0" fontId="18" fillId="6" borderId="14" xfId="0" applyFont="1" applyFill="1" applyBorder="1" applyAlignment="1" applyProtection="1">
      <protection locked="0"/>
    </xf>
    <xf numFmtId="0" fontId="18" fillId="6" borderId="47" xfId="0" applyFont="1" applyFill="1" applyBorder="1" applyAlignment="1" applyProtection="1">
      <protection locked="0"/>
    </xf>
    <xf numFmtId="44" fontId="0" fillId="2" borderId="20" xfId="0" applyNumberFormat="1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 applyProtection="1">
      <alignment wrapText="1"/>
      <protection locked="0"/>
    </xf>
    <xf numFmtId="2" fontId="0" fillId="0" borderId="0" xfId="0" applyNumberFormat="1" applyBorder="1" applyAlignment="1" applyProtection="1">
      <protection locked="0"/>
    </xf>
    <xf numFmtId="164" fontId="0" fillId="0" borderId="0" xfId="0" applyNumberFormat="1" applyBorder="1" applyAlignment="1" applyProtection="1">
      <protection locked="0"/>
    </xf>
    <xf numFmtId="0" fontId="0" fillId="0" borderId="0" xfId="0" applyAlignment="1" applyProtection="1">
      <alignment wrapText="1"/>
      <protection locked="0"/>
    </xf>
    <xf numFmtId="2" fontId="0" fillId="0" borderId="0" xfId="0" applyNumberFormat="1" applyAlignmen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44" fontId="6" fillId="10" borderId="35" xfId="0" applyNumberFormat="1" applyFont="1" applyFill="1" applyBorder="1" applyAlignment="1" applyProtection="1">
      <protection locked="0"/>
    </xf>
    <xf numFmtId="44" fontId="6" fillId="10" borderId="1" xfId="0" applyNumberFormat="1" applyFont="1" applyFill="1" applyBorder="1" applyAlignment="1" applyProtection="1">
      <protection locked="0"/>
    </xf>
    <xf numFmtId="44" fontId="6" fillId="10" borderId="5" xfId="0" applyNumberFormat="1" applyFont="1" applyFill="1" applyBorder="1" applyAlignment="1" applyProtection="1">
      <protection locked="0"/>
    </xf>
    <xf numFmtId="44" fontId="6" fillId="17" borderId="5" xfId="3" applyFont="1" applyFill="1" applyBorder="1" applyAlignment="1" applyProtection="1">
      <protection locked="0"/>
    </xf>
    <xf numFmtId="44" fontId="6" fillId="2" borderId="1" xfId="0" applyNumberFormat="1" applyFont="1" applyFill="1" applyBorder="1" applyAlignment="1" applyProtection="1">
      <protection locked="0"/>
    </xf>
    <xf numFmtId="44" fontId="6" fillId="7" borderId="8" xfId="3" applyFont="1" applyFill="1" applyBorder="1" applyAlignment="1" applyProtection="1">
      <protection locked="0"/>
    </xf>
    <xf numFmtId="44" fontId="6" fillId="2" borderId="1" xfId="0" applyNumberFormat="1" applyFont="1" applyFill="1" applyBorder="1" applyAlignment="1" applyProtection="1">
      <alignment horizontal="center"/>
      <protection locked="0"/>
    </xf>
    <xf numFmtId="44" fontId="6" fillId="6" borderId="36" xfId="0" applyNumberFormat="1" applyFont="1" applyFill="1" applyBorder="1" applyAlignment="1" applyProtection="1">
      <protection locked="0"/>
    </xf>
    <xf numFmtId="0" fontId="2" fillId="0" borderId="0" xfId="0" applyFont="1" applyFill="1" applyAlignment="1" applyProtection="1">
      <protection locked="0"/>
    </xf>
    <xf numFmtId="0" fontId="18" fillId="6" borderId="48" xfId="0" applyFont="1" applyFill="1" applyBorder="1" applyAlignment="1" applyProtection="1">
      <alignment horizontal="left"/>
      <protection locked="0"/>
    </xf>
    <xf numFmtId="44" fontId="6" fillId="10" borderId="34" xfId="0" applyNumberFormat="1" applyFont="1" applyFill="1" applyBorder="1" applyAlignment="1" applyProtection="1">
      <protection locked="0"/>
    </xf>
    <xf numFmtId="44" fontId="6" fillId="0" borderId="33" xfId="0" applyNumberFormat="1" applyFont="1" applyFill="1" applyBorder="1" applyAlignment="1" applyProtection="1">
      <protection locked="0"/>
    </xf>
    <xf numFmtId="44" fontId="6" fillId="0" borderId="15" xfId="0" applyNumberFormat="1" applyFont="1" applyFill="1" applyBorder="1" applyAlignment="1" applyProtection="1">
      <protection locked="0"/>
    </xf>
    <xf numFmtId="44" fontId="6" fillId="0" borderId="5" xfId="0" applyNumberFormat="1" applyFont="1" applyFill="1" applyBorder="1" applyAlignment="1" applyProtection="1">
      <protection locked="0"/>
    </xf>
    <xf numFmtId="44" fontId="6" fillId="0" borderId="16" xfId="0" applyNumberFormat="1" applyFont="1" applyFill="1" applyBorder="1" applyAlignment="1" applyProtection="1">
      <protection locked="0"/>
    </xf>
    <xf numFmtId="44" fontId="6" fillId="2" borderId="11" xfId="0" applyNumberFormat="1" applyFont="1" applyFill="1" applyBorder="1" applyAlignment="1" applyProtection="1">
      <protection locked="0"/>
    </xf>
    <xf numFmtId="44" fontId="6" fillId="6" borderId="25" xfId="0" applyNumberFormat="1" applyFont="1" applyFill="1" applyBorder="1" applyAlignment="1" applyProtection="1">
      <protection locked="0"/>
    </xf>
    <xf numFmtId="44" fontId="6" fillId="2" borderId="20" xfId="0" applyNumberFormat="1" applyFont="1" applyFill="1" applyBorder="1" applyAlignment="1" applyProtection="1">
      <protection locked="0"/>
    </xf>
    <xf numFmtId="44" fontId="6" fillId="2" borderId="21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44" fontId="6" fillId="16" borderId="34" xfId="0" applyNumberFormat="1" applyFont="1" applyFill="1" applyBorder="1" applyAlignment="1" applyProtection="1">
      <protection locked="0"/>
    </xf>
    <xf numFmtId="44" fontId="6" fillId="0" borderId="4" xfId="0" applyNumberFormat="1" applyFont="1" applyFill="1" applyBorder="1" applyAlignment="1" applyProtection="1">
      <protection locked="0"/>
    </xf>
    <xf numFmtId="44" fontId="6" fillId="0" borderId="1" xfId="0" applyNumberFormat="1" applyFont="1" applyFill="1" applyBorder="1" applyAlignment="1" applyProtection="1">
      <protection locked="0"/>
    </xf>
    <xf numFmtId="44" fontId="6" fillId="0" borderId="9" xfId="0" applyNumberFormat="1" applyFont="1" applyFill="1" applyBorder="1" applyAlignment="1" applyProtection="1">
      <protection locked="0"/>
    </xf>
    <xf numFmtId="44" fontId="6" fillId="6" borderId="11" xfId="0" applyNumberFormat="1" applyFont="1" applyFill="1" applyBorder="1" applyAlignment="1" applyProtection="1">
      <protection locked="0"/>
    </xf>
    <xf numFmtId="44" fontId="6" fillId="6" borderId="20" xfId="0" applyNumberFormat="1" applyFont="1" applyFill="1" applyBorder="1" applyAlignment="1" applyProtection="1">
      <protection locked="0"/>
    </xf>
    <xf numFmtId="44" fontId="6" fillId="6" borderId="21" xfId="0" applyNumberFormat="1" applyFont="1" applyFill="1" applyBorder="1" applyAlignment="1" applyProtection="1">
      <protection locked="0"/>
    </xf>
    <xf numFmtId="0" fontId="0" fillId="6" borderId="2" xfId="0" applyFill="1" applyBorder="1" applyAlignment="1" applyProtection="1">
      <protection locked="0"/>
    </xf>
    <xf numFmtId="0" fontId="18" fillId="6" borderId="48" xfId="0" applyFont="1" applyFill="1" applyBorder="1" applyAlignment="1" applyProtection="1">
      <alignment horizontal="center"/>
      <protection locked="0"/>
    </xf>
    <xf numFmtId="0" fontId="18" fillId="6" borderId="49" xfId="0" applyFont="1" applyFill="1" applyBorder="1" applyAlignment="1" applyProtection="1">
      <alignment horizontal="left"/>
      <protection locked="0"/>
    </xf>
    <xf numFmtId="44" fontId="6" fillId="6" borderId="18" xfId="3" applyFont="1" applyFill="1" applyBorder="1" applyAlignment="1" applyProtection="1">
      <protection locked="0"/>
    </xf>
    <xf numFmtId="44" fontId="6" fillId="2" borderId="9" xfId="0" applyNumberFormat="1" applyFont="1" applyFill="1" applyBorder="1" applyAlignment="1" applyProtection="1">
      <protection locked="0"/>
    </xf>
    <xf numFmtId="44" fontId="6" fillId="2" borderId="10" xfId="0" applyNumberFormat="1" applyFont="1" applyFill="1" applyBorder="1" applyAlignment="1" applyProtection="1">
      <protection locked="0"/>
    </xf>
    <xf numFmtId="44" fontId="6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44" fontId="6" fillId="7" borderId="34" xfId="3" applyFont="1" applyFill="1" applyBorder="1" applyAlignment="1" applyProtection="1">
      <protection locked="0"/>
    </xf>
    <xf numFmtId="44" fontId="6" fillId="3" borderId="33" xfId="0" applyNumberFormat="1" applyFont="1" applyFill="1" applyBorder="1" applyAlignment="1" applyProtection="1">
      <protection locked="0"/>
    </xf>
    <xf numFmtId="44" fontId="6" fillId="3" borderId="15" xfId="0" applyNumberFormat="1" applyFont="1" applyFill="1" applyBorder="1" applyAlignment="1" applyProtection="1">
      <protection locked="0"/>
    </xf>
    <xf numFmtId="44" fontId="6" fillId="3" borderId="5" xfId="0" applyNumberFormat="1" applyFont="1" applyFill="1" applyBorder="1" applyAlignment="1" applyProtection="1">
      <protection locked="0"/>
    </xf>
    <xf numFmtId="44" fontId="6" fillId="3" borderId="16" xfId="0" applyNumberFormat="1" applyFont="1" applyFill="1" applyBorder="1" applyAlignment="1" applyProtection="1">
      <protection locked="0"/>
    </xf>
    <xf numFmtId="44" fontId="6" fillId="3" borderId="10" xfId="0" applyNumberFormat="1" applyFont="1" applyFill="1" applyBorder="1" applyAlignment="1" applyProtection="1">
      <protection locked="0"/>
    </xf>
    <xf numFmtId="44" fontId="6" fillId="3" borderId="4" xfId="0" applyNumberFormat="1" applyFont="1" applyFill="1" applyBorder="1" applyAlignment="1" applyProtection="1">
      <protection locked="0"/>
    </xf>
    <xf numFmtId="44" fontId="6" fillId="3" borderId="1" xfId="0" applyNumberFormat="1" applyFont="1" applyFill="1" applyBorder="1" applyAlignment="1" applyProtection="1">
      <protection locked="0"/>
    </xf>
    <xf numFmtId="44" fontId="6" fillId="3" borderId="9" xfId="0" applyNumberFormat="1" applyFont="1" applyFill="1" applyBorder="1" applyAlignment="1" applyProtection="1">
      <protection locked="0"/>
    </xf>
    <xf numFmtId="44" fontId="6" fillId="7" borderId="29" xfId="3" applyFont="1" applyFill="1" applyBorder="1" applyAlignment="1" applyProtection="1">
      <protection locked="0"/>
    </xf>
    <xf numFmtId="44" fontId="6" fillId="3" borderId="50" xfId="0" applyNumberFormat="1" applyFont="1" applyFill="1" applyBorder="1" applyAlignment="1" applyProtection="1">
      <protection locked="0"/>
    </xf>
    <xf numFmtId="44" fontId="6" fillId="3" borderId="27" xfId="0" applyNumberFormat="1" applyFont="1" applyFill="1" applyBorder="1" applyAlignment="1" applyProtection="1">
      <protection locked="0"/>
    </xf>
    <xf numFmtId="44" fontId="6" fillId="3" borderId="8" xfId="0" applyNumberFormat="1" applyFont="1" applyFill="1" applyBorder="1" applyAlignment="1" applyProtection="1">
      <protection locked="0"/>
    </xf>
    <xf numFmtId="44" fontId="6" fillId="0" borderId="8" xfId="0" applyNumberFormat="1" applyFont="1" applyFill="1" applyBorder="1" applyAlignment="1" applyProtection="1">
      <protection locked="0"/>
    </xf>
    <xf numFmtId="44" fontId="6" fillId="3" borderId="17" xfId="0" applyNumberFormat="1" applyFont="1" applyFill="1" applyBorder="1" applyAlignment="1" applyProtection="1">
      <protection locked="0"/>
    </xf>
    <xf numFmtId="44" fontId="6" fillId="2" borderId="9" xfId="0" applyNumberFormat="1" applyFont="1" applyFill="1" applyBorder="1" applyAlignment="1" applyProtection="1">
      <alignment horizontal="center"/>
      <protection locked="0"/>
    </xf>
    <xf numFmtId="44" fontId="6" fillId="2" borderId="42" xfId="0" applyNumberFormat="1" applyFont="1" applyFill="1" applyBorder="1" applyAlignment="1" applyProtection="1">
      <alignment horizontal="center"/>
      <protection locked="0"/>
    </xf>
    <xf numFmtId="44" fontId="6" fillId="2" borderId="4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4" fontId="6" fillId="6" borderId="37" xfId="0" applyNumberFormat="1" applyFont="1" applyFill="1" applyBorder="1" applyAlignment="1" applyProtection="1">
      <protection locked="0"/>
    </xf>
    <xf numFmtId="44" fontId="6" fillId="6" borderId="18" xfId="0" applyNumberFormat="1" applyFont="1" applyFill="1" applyBorder="1" applyAlignment="1" applyProtection="1">
      <protection locked="0"/>
    </xf>
    <xf numFmtId="44" fontId="6" fillId="6" borderId="44" xfId="0" applyNumberFormat="1" applyFont="1" applyFill="1" applyBorder="1" applyAlignment="1" applyProtection="1">
      <protection locked="0"/>
    </xf>
    <xf numFmtId="0" fontId="6" fillId="0" borderId="0" xfId="0" applyFont="1" applyFill="1" applyAlignment="1" applyProtection="1">
      <protection locked="0"/>
    </xf>
    <xf numFmtId="44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44" fontId="6" fillId="9" borderId="0" xfId="3" applyFont="1" applyFill="1" applyAlignment="1" applyProtection="1">
      <protection locked="0"/>
    </xf>
    <xf numFmtId="0" fontId="0" fillId="0" borderId="22" xfId="0" applyBorder="1" applyAlignment="1" applyProtection="1"/>
    <xf numFmtId="0" fontId="0" fillId="0" borderId="0" xfId="0" applyAlignment="1" applyProtection="1"/>
    <xf numFmtId="0" fontId="18" fillId="6" borderId="33" xfId="0" applyFont="1" applyFill="1" applyBorder="1" applyAlignment="1" applyProtection="1">
      <alignment horizontal="left"/>
    </xf>
    <xf numFmtId="0" fontId="18" fillId="6" borderId="22" xfId="0" applyFont="1" applyFill="1" applyBorder="1" applyAlignment="1" applyProtection="1">
      <alignment horizontal="left"/>
    </xf>
    <xf numFmtId="44" fontId="6" fillId="8" borderId="15" xfId="0" applyNumberFormat="1" applyFont="1" applyFill="1" applyBorder="1" applyAlignment="1" applyProtection="1"/>
    <xf numFmtId="44" fontId="6" fillId="10" borderId="35" xfId="0" applyNumberFormat="1" applyFont="1" applyFill="1" applyBorder="1" applyAlignment="1" applyProtection="1"/>
    <xf numFmtId="44" fontId="6" fillId="6" borderId="44" xfId="3" applyFont="1" applyFill="1" applyBorder="1" applyAlignment="1" applyProtection="1"/>
    <xf numFmtId="44" fontId="6" fillId="6" borderId="36" xfId="3" applyFont="1" applyFill="1" applyBorder="1" applyAlignment="1" applyProtection="1"/>
    <xf numFmtId="44" fontId="6" fillId="10" borderId="15" xfId="0" applyNumberFormat="1" applyFont="1" applyFill="1" applyBorder="1" applyAlignment="1" applyProtection="1"/>
    <xf numFmtId="44" fontId="6" fillId="8" borderId="35" xfId="0" applyNumberFormat="1" applyFont="1" applyFill="1" applyBorder="1" applyAlignment="1" applyProtection="1"/>
    <xf numFmtId="0" fontId="18" fillId="6" borderId="33" xfId="0" applyFont="1" applyFill="1" applyBorder="1" applyAlignment="1" applyProtection="1">
      <alignment horizontal="center"/>
    </xf>
    <xf numFmtId="0" fontId="18" fillId="6" borderId="22" xfId="0" applyFont="1" applyFill="1" applyBorder="1" applyAlignment="1" applyProtection="1">
      <alignment horizontal="center"/>
    </xf>
    <xf numFmtId="0" fontId="18" fillId="6" borderId="13" xfId="0" applyFont="1" applyFill="1" applyBorder="1" applyAlignment="1" applyProtection="1">
      <alignment horizontal="left"/>
    </xf>
    <xf numFmtId="0" fontId="18" fillId="6" borderId="14" xfId="0" applyFont="1" applyFill="1" applyBorder="1" applyAlignment="1" applyProtection="1">
      <alignment horizontal="left"/>
    </xf>
    <xf numFmtId="44" fontId="6" fillId="6" borderId="4" xfId="3" applyFont="1" applyFill="1" applyBorder="1" applyAlignment="1" applyProtection="1"/>
    <xf numFmtId="44" fontId="6" fillId="6" borderId="1" xfId="3" applyFont="1" applyFill="1" applyBorder="1" applyAlignment="1" applyProtection="1"/>
    <xf numFmtId="44" fontId="0" fillId="3" borderId="33" xfId="0" applyNumberFormat="1" applyFill="1" applyBorder="1" applyAlignment="1" applyProtection="1">
      <alignment horizontal="right"/>
    </xf>
    <xf numFmtId="44" fontId="0" fillId="3" borderId="5" xfId="0" applyNumberFormat="1" applyFill="1" applyBorder="1" applyAlignment="1" applyProtection="1">
      <alignment horizontal="right"/>
    </xf>
    <xf numFmtId="44" fontId="0" fillId="3" borderId="1" xfId="0" applyNumberFormat="1" applyFill="1" applyBorder="1" applyAlignment="1" applyProtection="1">
      <alignment horizontal="right"/>
    </xf>
    <xf numFmtId="3" fontId="6" fillId="3" borderId="28" xfId="2" applyNumberFormat="1" applyFont="1" applyFill="1" applyBorder="1" applyAlignment="1" applyProtection="1">
      <alignment horizontal="center"/>
    </xf>
    <xf numFmtId="165" fontId="6" fillId="3" borderId="8" xfId="2" applyNumberFormat="1" applyFont="1" applyFill="1" applyBorder="1" applyAlignment="1" applyProtection="1">
      <alignment horizontal="right"/>
    </xf>
    <xf numFmtId="44" fontId="0" fillId="3" borderId="8" xfId="0" applyNumberFormat="1" applyFill="1" applyBorder="1" applyAlignment="1" applyProtection="1">
      <alignment horizontal="right"/>
    </xf>
    <xf numFmtId="44" fontId="6" fillId="6" borderId="4" xfId="3" applyFont="1" applyFill="1" applyBorder="1" applyAlignment="1" applyProtection="1">
      <alignment horizontal="center"/>
    </xf>
    <xf numFmtId="44" fontId="6" fillId="6" borderId="1" xfId="3" applyFont="1" applyFill="1" applyBorder="1" applyAlignment="1" applyProtection="1">
      <alignment horizontal="center"/>
    </xf>
    <xf numFmtId="0" fontId="6" fillId="0" borderId="0" xfId="0" applyFont="1" applyAlignment="1" applyProtection="1"/>
    <xf numFmtId="44" fontId="6" fillId="0" borderId="0" xfId="3" applyFont="1" applyAlignment="1" applyProtection="1"/>
    <xf numFmtId="44" fontId="4" fillId="0" borderId="0" xfId="3" applyFont="1" applyAlignment="1" applyProtection="1">
      <alignment horizontal="right"/>
    </xf>
    <xf numFmtId="0" fontId="4" fillId="0" borderId="0" xfId="0" applyFont="1" applyAlignment="1" applyProtection="1">
      <alignment horizontal="right"/>
    </xf>
    <xf numFmtId="0" fontId="0" fillId="0" borderId="0" xfId="0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Alignment="1" applyProtection="1"/>
    <xf numFmtId="0" fontId="18" fillId="6" borderId="39" xfId="0" applyFont="1" applyFill="1" applyBorder="1" applyAlignment="1" applyProtection="1">
      <alignment horizontal="left"/>
    </xf>
    <xf numFmtId="0" fontId="18" fillId="6" borderId="40" xfId="0" applyFont="1" applyFill="1" applyBorder="1" applyAlignment="1" applyProtection="1">
      <alignment horizontal="left"/>
    </xf>
    <xf numFmtId="44" fontId="0" fillId="7" borderId="1" xfId="0" applyNumberFormat="1" applyFill="1" applyBorder="1" applyAlignment="1" applyProtection="1"/>
    <xf numFmtId="44" fontId="0" fillId="10" borderId="1" xfId="0" applyNumberFormat="1" applyFill="1" applyBorder="1" applyAlignment="1" applyProtection="1">
      <alignment horizontal="right"/>
    </xf>
    <xf numFmtId="44" fontId="0" fillId="10" borderId="9" xfId="0" applyNumberFormat="1" applyFill="1" applyBorder="1" applyAlignment="1" applyProtection="1">
      <alignment horizontal="right"/>
    </xf>
    <xf numFmtId="44" fontId="0" fillId="7" borderId="22" xfId="0" applyNumberFormat="1" applyFill="1" applyBorder="1" applyAlignment="1" applyProtection="1"/>
    <xf numFmtId="44" fontId="0" fillId="10" borderId="1" xfId="0" applyNumberFormat="1" applyFill="1" applyBorder="1" applyAlignment="1" applyProtection="1"/>
    <xf numFmtId="44" fontId="0" fillId="2" borderId="8" xfId="0" applyNumberFormat="1" applyFill="1" applyBorder="1" applyAlignment="1" applyProtection="1"/>
    <xf numFmtId="44" fontId="0" fillId="2" borderId="17" xfId="0" applyNumberFormat="1" applyFill="1" applyBorder="1" applyAlignment="1" applyProtection="1"/>
    <xf numFmtId="44" fontId="0" fillId="2" borderId="51" xfId="0" applyNumberFormat="1" applyFill="1" applyBorder="1" applyAlignment="1" applyProtection="1"/>
    <xf numFmtId="0" fontId="18" fillId="6" borderId="1" xfId="0" applyFont="1" applyFill="1" applyBorder="1" applyAlignment="1" applyProtection="1">
      <alignment horizontal="left"/>
    </xf>
    <xf numFmtId="0" fontId="18" fillId="6" borderId="9" xfId="0" applyFont="1" applyFill="1" applyBorder="1" applyAlignment="1" applyProtection="1">
      <alignment horizontal="left"/>
    </xf>
    <xf numFmtId="44" fontId="0" fillId="2" borderId="8" xfId="0" applyNumberFormat="1" applyFill="1" applyBorder="1" applyAlignment="1" applyProtection="1">
      <alignment horizontal="right"/>
    </xf>
    <xf numFmtId="44" fontId="0" fillId="6" borderId="8" xfId="0" applyNumberFormat="1" applyFill="1" applyBorder="1" applyAlignment="1" applyProtection="1">
      <alignment horizontal="right"/>
    </xf>
    <xf numFmtId="44" fontId="0" fillId="6" borderId="17" xfId="0" applyNumberFormat="1" applyFill="1" applyBorder="1" applyAlignment="1" applyProtection="1">
      <alignment horizontal="right"/>
    </xf>
    <xf numFmtId="44" fontId="0" fillId="6" borderId="8" xfId="0" applyNumberFormat="1" applyFill="1" applyBorder="1" applyAlignment="1" applyProtection="1"/>
    <xf numFmtId="44" fontId="0" fillId="6" borderId="51" xfId="0" applyNumberFormat="1" applyFill="1" applyBorder="1" applyAlignment="1" applyProtection="1"/>
    <xf numFmtId="0" fontId="18" fillId="6" borderId="39" xfId="0" applyFont="1" applyFill="1" applyBorder="1" applyAlignment="1" applyProtection="1">
      <alignment horizontal="center"/>
    </xf>
    <xf numFmtId="0" fontId="18" fillId="6" borderId="40" xfId="0" applyFont="1" applyFill="1" applyBorder="1" applyAlignment="1" applyProtection="1">
      <alignment horizontal="center"/>
    </xf>
    <xf numFmtId="44" fontId="0" fillId="7" borderId="5" xfId="0" applyNumberFormat="1" applyFill="1" applyBorder="1" applyAlignment="1" applyProtection="1"/>
    <xf numFmtId="44" fontId="0" fillId="10" borderId="5" xfId="0" applyNumberFormat="1" applyFill="1" applyBorder="1" applyAlignment="1" applyProtection="1">
      <alignment horizontal="right"/>
    </xf>
    <xf numFmtId="0" fontId="18" fillId="6" borderId="5" xfId="0" applyFont="1" applyFill="1" applyBorder="1" applyAlignment="1" applyProtection="1">
      <alignment horizontal="left"/>
    </xf>
    <xf numFmtId="0" fontId="18" fillId="6" borderId="16" xfId="0" applyFont="1" applyFill="1" applyBorder="1" applyAlignment="1" applyProtection="1">
      <alignment horizontal="left"/>
    </xf>
    <xf numFmtId="44" fontId="17" fillId="2" borderId="1" xfId="0" applyNumberFormat="1" applyFont="1" applyFill="1" applyBorder="1" applyAlignment="1" applyProtection="1">
      <alignment horizontal="center" wrapText="1"/>
    </xf>
    <xf numFmtId="44" fontId="0" fillId="2" borderId="1" xfId="0" applyNumberFormat="1" applyFill="1" applyBorder="1" applyAlignment="1" applyProtection="1">
      <alignment horizontal="right"/>
    </xf>
    <xf numFmtId="44" fontId="0" fillId="2" borderId="9" xfId="0" applyNumberFormat="1" applyFill="1" applyBorder="1" applyAlignment="1" applyProtection="1">
      <alignment horizontal="right"/>
    </xf>
    <xf numFmtId="44" fontId="0" fillId="2" borderId="45" xfId="0" applyNumberFormat="1" applyFill="1" applyBorder="1" applyAlignment="1" applyProtection="1"/>
    <xf numFmtId="44" fontId="17" fillId="10" borderId="1" xfId="0" applyNumberFormat="1" applyFont="1" applyFill="1" applyBorder="1" applyAlignment="1" applyProtection="1">
      <alignment horizontal="center" wrapText="1"/>
    </xf>
    <xf numFmtId="3" fontId="6" fillId="10" borderId="1" xfId="2" applyNumberFormat="1" applyFont="1" applyFill="1" applyBorder="1" applyAlignment="1" applyProtection="1">
      <alignment horizontal="center"/>
    </xf>
    <xf numFmtId="165" fontId="6" fillId="10" borderId="1" xfId="2" applyNumberFormat="1" applyFont="1" applyFill="1" applyBorder="1" applyAlignment="1" applyProtection="1">
      <alignment horizontal="right"/>
    </xf>
    <xf numFmtId="165" fontId="6" fillId="10" borderId="9" xfId="2" applyNumberFormat="1" applyFont="1" applyFill="1" applyBorder="1" applyAlignment="1" applyProtection="1">
      <alignment horizontal="right"/>
    </xf>
    <xf numFmtId="44" fontId="0" fillId="7" borderId="0" xfId="0" applyNumberFormat="1" applyFill="1" applyBorder="1" applyAlignment="1" applyProtection="1"/>
    <xf numFmtId="0" fontId="17" fillId="2" borderId="1" xfId="0" applyFont="1" applyFill="1" applyBorder="1" applyAlignment="1" applyProtection="1">
      <alignment horizontal="center" wrapText="1"/>
    </xf>
    <xf numFmtId="44" fontId="0" fillId="2" borderId="1" xfId="0" applyNumberFormat="1" applyFill="1" applyBorder="1" applyAlignment="1" applyProtection="1">
      <alignment horizontal="center"/>
    </xf>
    <xf numFmtId="44" fontId="0" fillId="2" borderId="9" xfId="0" applyNumberFormat="1" applyFill="1" applyBorder="1" applyAlignment="1" applyProtection="1">
      <alignment horizontal="center"/>
    </xf>
    <xf numFmtId="44" fontId="0" fillId="2" borderId="45" xfId="0" applyNumberFormat="1" applyFill="1" applyBorder="1" applyAlignment="1" applyProtection="1">
      <alignment horizontal="center"/>
    </xf>
    <xf numFmtId="44" fontId="0" fillId="6" borderId="2" xfId="0" applyNumberFormat="1" applyFill="1" applyBorder="1" applyAlignment="1" applyProtection="1">
      <alignment horizontal="right"/>
    </xf>
    <xf numFmtId="44" fontId="0" fillId="6" borderId="2" xfId="0" applyNumberFormat="1" applyFill="1" applyBorder="1" applyAlignment="1" applyProtection="1"/>
    <xf numFmtId="44" fontId="0" fillId="10" borderId="9" xfId="0" applyNumberFormat="1" applyFill="1" applyBorder="1" applyAlignment="1" applyProtection="1"/>
    <xf numFmtId="44" fontId="0" fillId="2" borderId="20" xfId="0" applyNumberFormat="1" applyFill="1" applyBorder="1" applyAlignment="1" applyProtection="1"/>
    <xf numFmtId="44" fontId="0" fillId="2" borderId="20" xfId="0" applyNumberFormat="1" applyFill="1" applyBorder="1" applyAlignment="1" applyProtection="1">
      <alignment horizontal="right"/>
    </xf>
    <xf numFmtId="44" fontId="0" fillId="2" borderId="21" xfId="0" applyNumberFormat="1" applyFill="1" applyBorder="1" applyAlignment="1" applyProtection="1">
      <alignment horizontal="right"/>
    </xf>
    <xf numFmtId="43" fontId="0" fillId="0" borderId="0" xfId="0" applyNumberFormat="1" applyAlignment="1" applyProtection="1"/>
    <xf numFmtId="43" fontId="0" fillId="0" borderId="0" xfId="0" applyNumberFormat="1" applyAlignment="1" applyProtection="1">
      <alignment horizontal="right"/>
    </xf>
    <xf numFmtId="43" fontId="6" fillId="0" borderId="0" xfId="0" applyNumberFormat="1" applyFont="1" applyAlignment="1" applyProtection="1">
      <alignment horizontal="center" wrapText="1"/>
    </xf>
    <xf numFmtId="0" fontId="18" fillId="6" borderId="33" xfId="0" applyFont="1" applyFill="1" applyBorder="1" applyAlignment="1" applyProtection="1">
      <alignment horizontal="left"/>
      <protection locked="0"/>
    </xf>
    <xf numFmtId="0" fontId="18" fillId="6" borderId="22" xfId="0" applyFont="1" applyFill="1" applyBorder="1" applyAlignment="1" applyProtection="1">
      <alignment horizontal="left"/>
      <protection locked="0"/>
    </xf>
    <xf numFmtId="0" fontId="6" fillId="7" borderId="46" xfId="0" applyFont="1" applyFill="1" applyBorder="1" applyAlignment="1" applyProtection="1">
      <alignment horizontal="center"/>
      <protection locked="0"/>
    </xf>
    <xf numFmtId="9" fontId="18" fillId="6" borderId="22" xfId="4" applyFont="1" applyFill="1" applyBorder="1" applyAlignment="1" applyProtection="1">
      <alignment horizontal="center"/>
    </xf>
    <xf numFmtId="9" fontId="6" fillId="6" borderId="1" xfId="4" applyFont="1" applyFill="1" applyBorder="1" applyAlignment="1" applyProtection="1">
      <alignment horizontal="center"/>
    </xf>
    <xf numFmtId="9" fontId="6" fillId="0" borderId="0" xfId="4" applyFont="1" applyAlignment="1" applyProtection="1">
      <alignment horizontal="center" vertical="center"/>
    </xf>
    <xf numFmtId="9" fontId="0" fillId="0" borderId="22" xfId="4" applyFont="1" applyBorder="1" applyAlignment="1" applyProtection="1">
      <alignment horizontal="center"/>
    </xf>
    <xf numFmtId="9" fontId="0" fillId="0" borderId="0" xfId="4" applyFont="1" applyAlignment="1" applyProtection="1">
      <alignment horizontal="center"/>
    </xf>
    <xf numFmtId="9" fontId="6" fillId="10" borderId="35" xfId="4" applyFont="1" applyFill="1" applyBorder="1" applyAlignment="1" applyProtection="1">
      <alignment horizontal="center"/>
    </xf>
    <xf numFmtId="9" fontId="6" fillId="6" borderId="36" xfId="4" applyFont="1" applyFill="1" applyBorder="1" applyAlignment="1" applyProtection="1">
      <alignment horizontal="center"/>
    </xf>
    <xf numFmtId="9" fontId="6" fillId="8" borderId="35" xfId="4" applyFont="1" applyFill="1" applyBorder="1" applyAlignment="1" applyProtection="1">
      <alignment horizontal="center"/>
    </xf>
    <xf numFmtId="9" fontId="18" fillId="6" borderId="14" xfId="4" applyFont="1" applyFill="1" applyBorder="1" applyAlignment="1" applyProtection="1">
      <alignment horizontal="center"/>
    </xf>
    <xf numFmtId="9" fontId="0" fillId="3" borderId="5" xfId="4" applyFont="1" applyFill="1" applyBorder="1" applyAlignment="1" applyProtection="1">
      <alignment horizontal="center"/>
    </xf>
    <xf numFmtId="9" fontId="0" fillId="3" borderId="7" xfId="4" applyFont="1" applyFill="1" applyBorder="1" applyAlignment="1" applyProtection="1">
      <alignment horizontal="center"/>
    </xf>
    <xf numFmtId="9" fontId="6" fillId="0" borderId="0" xfId="4" applyFont="1" applyAlignment="1" applyProtection="1">
      <alignment horizontal="center"/>
    </xf>
    <xf numFmtId="9" fontId="4" fillId="0" borderId="0" xfId="4" applyFont="1" applyAlignment="1" applyProtection="1">
      <alignment horizontal="center"/>
    </xf>
    <xf numFmtId="0" fontId="4" fillId="9" borderId="10" xfId="0" applyFont="1" applyFill="1" applyBorder="1" applyAlignment="1" applyProtection="1">
      <protection locked="0"/>
    </xf>
    <xf numFmtId="0" fontId="4" fillId="9" borderId="45" xfId="0" applyFont="1" applyFill="1" applyBorder="1" applyAlignment="1" applyProtection="1">
      <protection locked="0"/>
    </xf>
    <xf numFmtId="0" fontId="4" fillId="9" borderId="46" xfId="0" applyFont="1" applyFill="1" applyBorder="1" applyAlignment="1" applyProtection="1">
      <protection locked="0"/>
    </xf>
    <xf numFmtId="43" fontId="0" fillId="0" borderId="52" xfId="0" applyNumberFormat="1" applyBorder="1" applyAlignment="1" applyProtection="1">
      <protection locked="0"/>
    </xf>
    <xf numFmtId="44" fontId="0" fillId="10" borderId="52" xfId="0" applyNumberFormat="1" applyFill="1" applyBorder="1" applyAlignment="1" applyProtection="1">
      <alignment horizontal="right"/>
    </xf>
    <xf numFmtId="44" fontId="0" fillId="10" borderId="53" xfId="0" applyNumberFormat="1" applyFill="1" applyBorder="1" applyAlignment="1" applyProtection="1">
      <alignment horizontal="right"/>
    </xf>
    <xf numFmtId="44" fontId="6" fillId="8" borderId="54" xfId="0" applyNumberFormat="1" applyFont="1" applyFill="1" applyBorder="1" applyAlignment="1" applyProtection="1"/>
    <xf numFmtId="44" fontId="6" fillId="8" borderId="55" xfId="0" applyNumberFormat="1" applyFont="1" applyFill="1" applyBorder="1" applyAlignment="1" applyProtection="1"/>
    <xf numFmtId="9" fontId="6" fillId="8" borderId="55" xfId="4" applyFont="1" applyFill="1" applyBorder="1" applyAlignment="1" applyProtection="1">
      <alignment horizontal="center"/>
    </xf>
    <xf numFmtId="44" fontId="6" fillId="17" borderId="52" xfId="3" applyFont="1" applyFill="1" applyBorder="1" applyAlignment="1" applyProtection="1">
      <protection locked="0"/>
    </xf>
    <xf numFmtId="44" fontId="6" fillId="12" borderId="52" xfId="3" applyFont="1" applyFill="1" applyBorder="1" applyAlignment="1" applyProtection="1">
      <protection locked="0"/>
    </xf>
    <xf numFmtId="44" fontId="6" fillId="16" borderId="52" xfId="3" applyFont="1" applyFill="1" applyBorder="1" applyAlignment="1" applyProtection="1">
      <protection locked="0"/>
    </xf>
    <xf numFmtId="44" fontId="6" fillId="16" borderId="56" xfId="0" applyNumberFormat="1" applyFont="1" applyFill="1" applyBorder="1" applyAlignment="1" applyProtection="1">
      <protection locked="0"/>
    </xf>
    <xf numFmtId="14" fontId="6" fillId="0" borderId="54" xfId="0" applyNumberFormat="1" applyFont="1" applyBorder="1" applyAlignment="1" applyProtection="1">
      <protection locked="0"/>
    </xf>
    <xf numFmtId="0" fontId="6" fillId="0" borderId="55" xfId="0" applyFont="1" applyBorder="1" applyAlignment="1" applyProtection="1">
      <protection locked="0"/>
    </xf>
    <xf numFmtId="0" fontId="6" fillId="0" borderId="57" xfId="0" applyFont="1" applyBorder="1" applyAlignment="1" applyProtection="1">
      <protection locked="0"/>
    </xf>
    <xf numFmtId="43" fontId="6" fillId="0" borderId="54" xfId="0" applyNumberFormat="1" applyFont="1" applyBorder="1" applyAlignment="1" applyProtection="1">
      <protection locked="0"/>
    </xf>
    <xf numFmtId="44" fontId="6" fillId="0" borderId="52" xfId="3" applyFont="1" applyBorder="1" applyAlignment="1" applyProtection="1">
      <protection locked="0"/>
    </xf>
    <xf numFmtId="44" fontId="6" fillId="0" borderId="53" xfId="3" applyFont="1" applyBorder="1" applyAlignment="1" applyProtection="1">
      <protection locked="0"/>
    </xf>
    <xf numFmtId="43" fontId="6" fillId="0" borderId="52" xfId="0" applyNumberFormat="1" applyFont="1" applyBorder="1" applyAlignment="1" applyProtection="1">
      <protection locked="0"/>
    </xf>
    <xf numFmtId="44" fontId="6" fillId="0" borderId="58" xfId="0" applyNumberFormat="1" applyFont="1" applyFill="1" applyBorder="1" applyAlignment="1" applyProtection="1">
      <protection locked="0"/>
    </xf>
    <xf numFmtId="44" fontId="6" fillId="0" borderId="54" xfId="0" applyNumberFormat="1" applyFont="1" applyFill="1" applyBorder="1" applyAlignment="1" applyProtection="1">
      <protection locked="0"/>
    </xf>
    <xf numFmtId="44" fontId="6" fillId="0" borderId="52" xfId="0" applyNumberFormat="1" applyFont="1" applyFill="1" applyBorder="1" applyAlignment="1" applyProtection="1">
      <protection locked="0"/>
    </xf>
    <xf numFmtId="44" fontId="6" fillId="0" borderId="53" xfId="0" applyNumberFormat="1" applyFont="1" applyFill="1" applyBorder="1" applyAlignment="1" applyProtection="1">
      <protection locked="0"/>
    </xf>
    <xf numFmtId="0" fontId="0" fillId="0" borderId="57" xfId="0" applyBorder="1" applyAlignment="1" applyProtection="1">
      <protection locked="0"/>
    </xf>
    <xf numFmtId="44" fontId="0" fillId="9" borderId="1" xfId="0" applyNumberFormat="1" applyFill="1" applyBorder="1" applyAlignment="1" applyProtection="1">
      <alignment horizontal="right"/>
    </xf>
    <xf numFmtId="44" fontId="0" fillId="9" borderId="9" xfId="0" applyNumberFormat="1" applyFill="1" applyBorder="1" applyAlignment="1" applyProtection="1">
      <alignment horizontal="right"/>
    </xf>
    <xf numFmtId="44" fontId="0" fillId="9" borderId="5" xfId="0" applyNumberFormat="1" applyFill="1" applyBorder="1" applyAlignment="1" applyProtection="1">
      <alignment horizontal="right"/>
    </xf>
    <xf numFmtId="44" fontId="0" fillId="9" borderId="16" xfId="0" applyNumberFormat="1" applyFill="1" applyBorder="1" applyAlignment="1" applyProtection="1">
      <alignment horizontal="right"/>
    </xf>
    <xf numFmtId="168" fontId="6" fillId="0" borderId="59" xfId="0" applyNumberFormat="1" applyFont="1" applyBorder="1" applyAlignment="1" applyProtection="1">
      <protection locked="0"/>
    </xf>
    <xf numFmtId="0" fontId="6" fillId="9" borderId="46" xfId="0" applyFont="1" applyFill="1" applyBorder="1" applyAlignment="1" applyProtection="1">
      <alignment horizontal="center"/>
      <protection locked="0"/>
    </xf>
    <xf numFmtId="0" fontId="6" fillId="9" borderId="1" xfId="0" applyFont="1" applyFill="1" applyBorder="1" applyAlignment="1" applyProtection="1">
      <alignment horizontal="center"/>
      <protection locked="0"/>
    </xf>
    <xf numFmtId="0" fontId="6" fillId="7" borderId="1" xfId="0" applyFont="1" applyFill="1" applyBorder="1" applyAlignment="1" applyProtection="1">
      <alignment horizontal="center"/>
      <protection locked="0"/>
    </xf>
    <xf numFmtId="0" fontId="6" fillId="7" borderId="46" xfId="0" applyFont="1" applyFill="1" applyBorder="1" applyAlignment="1" applyProtection="1">
      <alignment horizontal="center"/>
      <protection locked="0"/>
    </xf>
    <xf numFmtId="0" fontId="6" fillId="7" borderId="4" xfId="0" applyFont="1" applyFill="1" applyBorder="1" applyAlignment="1" applyProtection="1">
      <alignment horizontal="center"/>
      <protection locked="0"/>
    </xf>
    <xf numFmtId="43" fontId="6" fillId="9" borderId="42" xfId="0" applyNumberFormat="1" applyFont="1" applyFill="1" applyBorder="1" applyAlignment="1" applyProtection="1">
      <alignment horizontal="center"/>
      <protection locked="0"/>
    </xf>
    <xf numFmtId="0" fontId="0" fillId="7" borderId="3" xfId="0" applyFill="1" applyBorder="1" applyAlignment="1">
      <alignment horizontal="center"/>
    </xf>
    <xf numFmtId="0" fontId="4" fillId="7" borderId="10" xfId="0" applyFont="1" applyFill="1" applyBorder="1" applyAlignment="1"/>
    <xf numFmtId="44" fontId="0" fillId="0" borderId="10" xfId="0" applyNumberFormat="1" applyBorder="1" applyAlignment="1">
      <alignment horizontal="left" wrapText="1"/>
    </xf>
    <xf numFmtId="44" fontId="0" fillId="0" borderId="11" xfId="0" applyNumberFormat="1" applyBorder="1" applyAlignment="1">
      <alignment horizontal="left" wrapText="1"/>
    </xf>
    <xf numFmtId="0" fontId="0" fillId="7" borderId="12" xfId="0" applyFill="1" applyBorder="1" applyAlignment="1">
      <alignment horizontal="center"/>
    </xf>
    <xf numFmtId="0" fontId="4" fillId="7" borderId="23" xfId="0" applyFont="1" applyFill="1" applyBorder="1" applyAlignment="1"/>
    <xf numFmtId="44" fontId="0" fillId="0" borderId="23" xfId="0" applyNumberFormat="1" applyBorder="1" applyAlignment="1">
      <alignment horizontal="left" wrapText="1"/>
    </xf>
    <xf numFmtId="44" fontId="0" fillId="0" borderId="24" xfId="0" applyNumberFormat="1" applyBorder="1" applyAlignment="1">
      <alignment horizontal="left" wrapText="1"/>
    </xf>
    <xf numFmtId="0" fontId="18" fillId="6" borderId="33" xfId="0" applyFont="1" applyFill="1" applyBorder="1" applyAlignment="1" applyProtection="1">
      <alignment horizontal="left"/>
      <protection locked="0"/>
    </xf>
    <xf numFmtId="0" fontId="18" fillId="6" borderId="22" xfId="0" applyFont="1" applyFill="1" applyBorder="1" applyAlignment="1" applyProtection="1">
      <alignment horizontal="left"/>
      <protection locked="0"/>
    </xf>
    <xf numFmtId="44" fontId="0" fillId="10" borderId="5" xfId="0" applyNumberFormat="1" applyFill="1" applyBorder="1" applyAlignment="1" applyProtection="1"/>
    <xf numFmtId="44" fontId="0" fillId="7" borderId="9" xfId="0" applyNumberFormat="1" applyFill="1" applyBorder="1" applyAlignment="1" applyProtection="1"/>
    <xf numFmtId="44" fontId="0" fillId="10" borderId="36" xfId="0" applyNumberFormat="1" applyFill="1" applyBorder="1" applyAlignment="1" applyProtection="1"/>
    <xf numFmtId="44" fontId="0" fillId="7" borderId="21" xfId="0" applyNumberFormat="1" applyFill="1" applyBorder="1" applyAlignment="1" applyProtection="1"/>
    <xf numFmtId="44" fontId="0" fillId="7" borderId="20" xfId="0" applyNumberFormat="1" applyFill="1" applyBorder="1" applyAlignment="1" applyProtection="1"/>
    <xf numFmtId="44" fontId="0" fillId="6" borderId="11" xfId="0" applyNumberFormat="1" applyFill="1" applyBorder="1" applyAlignment="1" applyProtection="1">
      <protection locked="0"/>
    </xf>
    <xf numFmtId="44" fontId="0" fillId="6" borderId="25" xfId="0" applyNumberFormat="1" applyFill="1" applyBorder="1" applyAlignment="1" applyProtection="1">
      <protection locked="0"/>
    </xf>
    <xf numFmtId="44" fontId="0" fillId="6" borderId="20" xfId="0" applyNumberFormat="1" applyFill="1" applyBorder="1" applyAlignment="1" applyProtection="1">
      <protection locked="0"/>
    </xf>
    <xf numFmtId="44" fontId="0" fillId="6" borderId="21" xfId="0" applyNumberFormat="1" applyFill="1" applyBorder="1" applyAlignment="1" applyProtection="1">
      <protection locked="0"/>
    </xf>
    <xf numFmtId="44" fontId="6" fillId="7" borderId="11" xfId="0" applyNumberFormat="1" applyFont="1" applyFill="1" applyBorder="1" applyAlignment="1">
      <alignment horizontal="right"/>
    </xf>
    <xf numFmtId="44" fontId="6" fillId="7" borderId="51" xfId="0" applyNumberFormat="1" applyFont="1" applyFill="1" applyBorder="1" applyAlignment="1">
      <alignment horizontal="right"/>
    </xf>
    <xf numFmtId="44" fontId="6" fillId="7" borderId="11" xfId="0" applyNumberFormat="1" applyFont="1" applyFill="1" applyBorder="1" applyAlignment="1">
      <alignment horizontal="right"/>
    </xf>
    <xf numFmtId="44" fontId="6" fillId="7" borderId="51" xfId="0" applyNumberFormat="1" applyFont="1" applyFill="1" applyBorder="1" applyAlignment="1">
      <alignment horizontal="right"/>
    </xf>
    <xf numFmtId="44" fontId="0" fillId="0" borderId="59" xfId="0" applyNumberFormat="1" applyBorder="1" applyAlignment="1" applyProtection="1">
      <protection locked="0"/>
    </xf>
    <xf numFmtId="44" fontId="0" fillId="7" borderId="67" xfId="0" applyNumberFormat="1" applyFill="1" applyBorder="1" applyAlignment="1" applyProtection="1"/>
    <xf numFmtId="0" fontId="7" fillId="0" borderId="68" xfId="0" applyFont="1" applyBorder="1" applyAlignment="1" applyProtection="1">
      <alignment horizontal="left"/>
    </xf>
    <xf numFmtId="0" fontId="7" fillId="0" borderId="69" xfId="0" applyFont="1" applyBorder="1" applyAlignment="1" applyProtection="1">
      <alignment horizontal="left"/>
    </xf>
    <xf numFmtId="0" fontId="7" fillId="0" borderId="60" xfId="0" applyFont="1" applyBorder="1" applyAlignment="1" applyProtection="1">
      <alignment horizontal="left"/>
    </xf>
    <xf numFmtId="0" fontId="6" fillId="0" borderId="7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43" xfId="0" applyBorder="1" applyAlignment="1" applyProtection="1">
      <alignment horizontal="center"/>
    </xf>
    <xf numFmtId="0" fontId="0" fillId="0" borderId="70" xfId="0" applyBorder="1" applyAlignment="1" applyProtection="1">
      <alignment horizontal="center"/>
    </xf>
    <xf numFmtId="0" fontId="0" fillId="0" borderId="48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0" fontId="0" fillId="0" borderId="35" xfId="0" applyBorder="1" applyAlignment="1" applyProtection="1">
      <alignment horizontal="center"/>
    </xf>
    <xf numFmtId="0" fontId="18" fillId="6" borderId="10" xfId="0" applyFont="1" applyFill="1" applyBorder="1" applyAlignment="1" applyProtection="1">
      <alignment horizontal="left"/>
      <protection locked="0"/>
    </xf>
    <xf numFmtId="0" fontId="18" fillId="6" borderId="45" xfId="0" applyFont="1" applyFill="1" applyBorder="1" applyAlignment="1" applyProtection="1">
      <alignment horizontal="left"/>
      <protection locked="0"/>
    </xf>
    <xf numFmtId="0" fontId="18" fillId="6" borderId="46" xfId="0" applyFont="1" applyFill="1" applyBorder="1" applyAlignment="1" applyProtection="1">
      <alignment horizontal="left"/>
      <protection locked="0"/>
    </xf>
    <xf numFmtId="0" fontId="18" fillId="6" borderId="13" xfId="0" applyFont="1" applyFill="1" applyBorder="1" applyAlignment="1" applyProtection="1">
      <alignment horizontal="left"/>
      <protection locked="0"/>
    </xf>
    <xf numFmtId="0" fontId="18" fillId="6" borderId="14" xfId="0" applyFont="1" applyFill="1" applyBorder="1" applyAlignment="1" applyProtection="1">
      <alignment horizontal="left"/>
      <protection locked="0"/>
    </xf>
    <xf numFmtId="0" fontId="18" fillId="6" borderId="47" xfId="0" applyFont="1" applyFill="1" applyBorder="1" applyAlignment="1" applyProtection="1">
      <alignment horizontal="left"/>
      <protection locked="0"/>
    </xf>
    <xf numFmtId="0" fontId="2" fillId="9" borderId="0" xfId="0" applyFont="1" applyFill="1" applyBorder="1" applyAlignment="1" applyProtection="1">
      <protection locked="0"/>
    </xf>
    <xf numFmtId="2" fontId="22" fillId="9" borderId="0" xfId="0" applyNumberFormat="1" applyFont="1" applyFill="1" applyBorder="1" applyAlignment="1" applyProtection="1">
      <alignment horizontal="center"/>
      <protection locked="0"/>
    </xf>
    <xf numFmtId="166" fontId="2" fillId="9" borderId="0" xfId="0" applyNumberFormat="1" applyFont="1" applyFill="1" applyBorder="1" applyAlignment="1" applyProtection="1">
      <alignment horizontal="left" wrapText="1"/>
      <protection locked="0"/>
    </xf>
    <xf numFmtId="14" fontId="5" fillId="9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9" fontId="0" fillId="0" borderId="0" xfId="4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  <protection locked="0"/>
    </xf>
    <xf numFmtId="166" fontId="2" fillId="0" borderId="0" xfId="0" applyNumberFormat="1" applyFont="1" applyAlignment="1" applyProtection="1">
      <alignment vertical="center"/>
      <protection locked="0"/>
    </xf>
    <xf numFmtId="44" fontId="2" fillId="0" borderId="0" xfId="3" applyFont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9" borderId="9" xfId="0" applyFont="1" applyFill="1" applyBorder="1" applyAlignment="1" applyProtection="1">
      <alignment vertical="center" wrapText="1"/>
      <protection locked="0"/>
    </xf>
    <xf numFmtId="0" fontId="2" fillId="11" borderId="28" xfId="0" applyFont="1" applyFill="1" applyBorder="1" applyAlignment="1" applyProtection="1">
      <alignment horizontal="center" vertical="center"/>
      <protection locked="0"/>
    </xf>
    <xf numFmtId="0" fontId="2" fillId="11" borderId="0" xfId="0" applyFont="1" applyFill="1" applyBorder="1" applyAlignment="1" applyProtection="1">
      <alignment horizontal="center" vertical="center"/>
      <protection locked="0"/>
    </xf>
    <xf numFmtId="43" fontId="6" fillId="11" borderId="0" xfId="0" applyNumberFormat="1" applyFont="1" applyFill="1" applyBorder="1" applyAlignment="1" applyProtection="1">
      <alignment horizontal="left" vertical="center"/>
      <protection locked="0"/>
    </xf>
    <xf numFmtId="0" fontId="6" fillId="11" borderId="0" xfId="0" applyFont="1" applyFill="1" applyBorder="1" applyAlignment="1" applyProtection="1">
      <alignment horizontal="left" vertical="center"/>
      <protection locked="0"/>
    </xf>
    <xf numFmtId="0" fontId="2" fillId="11" borderId="29" xfId="0" applyFont="1" applyFill="1" applyBorder="1" applyAlignment="1" applyProtection="1">
      <alignment horizontal="center" vertical="center"/>
      <protection locked="0"/>
    </xf>
    <xf numFmtId="0" fontId="2" fillId="12" borderId="28" xfId="0" applyFont="1" applyFill="1" applyBorder="1" applyAlignment="1" applyProtection="1">
      <alignment horizontal="center" vertical="center"/>
      <protection locked="0"/>
    </xf>
    <xf numFmtId="0" fontId="2" fillId="12" borderId="0" xfId="0" applyFont="1" applyFill="1" applyBorder="1" applyAlignment="1" applyProtection="1">
      <alignment horizontal="center" vertical="center"/>
      <protection locked="0"/>
    </xf>
    <xf numFmtId="43" fontId="6" fillId="12" borderId="0" xfId="0" applyNumberFormat="1" applyFont="1" applyFill="1" applyBorder="1" applyAlignment="1" applyProtection="1">
      <alignment horizontal="left" vertical="center"/>
      <protection locked="0"/>
    </xf>
    <xf numFmtId="0" fontId="6" fillId="12" borderId="0" xfId="0" applyFont="1" applyFill="1" applyBorder="1" applyAlignment="1" applyProtection="1">
      <alignment horizontal="left" vertical="center"/>
      <protection locked="0"/>
    </xf>
    <xf numFmtId="0" fontId="2" fillId="12" borderId="29" xfId="0" applyFont="1" applyFill="1" applyBorder="1" applyAlignment="1" applyProtection="1">
      <alignment horizontal="center" vertical="center"/>
      <protection locked="0"/>
    </xf>
    <xf numFmtId="0" fontId="2" fillId="16" borderId="28" xfId="0" applyFont="1" applyFill="1" applyBorder="1" applyAlignment="1" applyProtection="1">
      <alignment horizontal="center" vertical="center"/>
      <protection locked="0"/>
    </xf>
    <xf numFmtId="0" fontId="2" fillId="16" borderId="0" xfId="0" applyFont="1" applyFill="1" applyBorder="1" applyAlignment="1" applyProtection="1">
      <alignment horizontal="center" vertical="center"/>
      <protection locked="0"/>
    </xf>
    <xf numFmtId="43" fontId="6" fillId="16" borderId="0" xfId="0" applyNumberFormat="1" applyFont="1" applyFill="1" applyBorder="1" applyAlignment="1" applyProtection="1">
      <alignment horizontal="left" vertical="center"/>
      <protection locked="0"/>
    </xf>
    <xf numFmtId="0" fontId="6" fillId="16" borderId="0" xfId="0" applyFont="1" applyFill="1" applyBorder="1" applyAlignment="1" applyProtection="1">
      <alignment horizontal="left" vertical="center"/>
      <protection locked="0"/>
    </xf>
    <xf numFmtId="0" fontId="2" fillId="16" borderId="2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</xf>
    <xf numFmtId="0" fontId="2" fillId="11" borderId="0" xfId="0" applyFont="1" applyFill="1" applyBorder="1" applyAlignment="1" applyProtection="1">
      <alignment horizontal="right" vertical="center"/>
      <protection locked="0"/>
    </xf>
    <xf numFmtId="171" fontId="2" fillId="11" borderId="0" xfId="0" applyNumberFormat="1" applyFont="1" applyFill="1" applyBorder="1" applyAlignment="1" applyProtection="1">
      <alignment horizontal="center" vertical="center"/>
      <protection locked="0"/>
    </xf>
    <xf numFmtId="168" fontId="2" fillId="11" borderId="0" xfId="0" applyNumberFormat="1" applyFont="1" applyFill="1" applyBorder="1" applyAlignment="1" applyProtection="1">
      <alignment horizontal="center" vertical="center"/>
      <protection locked="0"/>
    </xf>
    <xf numFmtId="0" fontId="6" fillId="11" borderId="29" xfId="0" applyFont="1" applyFill="1" applyBorder="1" applyAlignment="1" applyProtection="1">
      <alignment horizontal="center" vertical="center"/>
      <protection locked="0"/>
    </xf>
    <xf numFmtId="0" fontId="2" fillId="12" borderId="0" xfId="0" applyFont="1" applyFill="1" applyBorder="1" applyAlignment="1" applyProtection="1">
      <alignment horizontal="right" vertical="center"/>
      <protection locked="0"/>
    </xf>
    <xf numFmtId="171" fontId="2" fillId="12" borderId="0" xfId="0" applyNumberFormat="1" applyFont="1" applyFill="1" applyBorder="1" applyAlignment="1" applyProtection="1">
      <alignment horizontal="center" vertical="center"/>
      <protection locked="0"/>
    </xf>
    <xf numFmtId="168" fontId="2" fillId="12" borderId="0" xfId="0" applyNumberFormat="1" applyFont="1" applyFill="1" applyBorder="1" applyAlignment="1" applyProtection="1">
      <alignment horizontal="center" vertical="center"/>
      <protection locked="0"/>
    </xf>
    <xf numFmtId="0" fontId="2" fillId="16" borderId="0" xfId="0" applyFont="1" applyFill="1" applyBorder="1" applyAlignment="1" applyProtection="1">
      <alignment horizontal="right" vertical="center"/>
      <protection locked="0"/>
    </xf>
    <xf numFmtId="171" fontId="2" fillId="16" borderId="0" xfId="0" applyNumberFormat="1" applyFont="1" applyFill="1" applyBorder="1" applyAlignment="1" applyProtection="1">
      <alignment horizontal="center" vertical="center"/>
      <protection locked="0"/>
    </xf>
    <xf numFmtId="168" fontId="2" fillId="16" borderId="0" xfId="0" applyNumberFormat="1" applyFont="1" applyFill="1" applyBorder="1" applyAlignment="1" applyProtection="1">
      <alignment horizontal="center" vertical="center"/>
      <protection locked="0"/>
    </xf>
    <xf numFmtId="44" fontId="0" fillId="19" borderId="29" xfId="0" applyNumberFormat="1" applyFill="1" applyBorder="1" applyAlignment="1" applyProtection="1">
      <alignment horizontal="center" vertical="center"/>
    </xf>
    <xf numFmtId="44" fontId="0" fillId="19" borderId="29" xfId="0" applyNumberFormat="1" applyFill="1" applyBorder="1" applyAlignment="1" applyProtection="1">
      <alignment vertical="center"/>
    </xf>
    <xf numFmtId="44" fontId="0" fillId="19" borderId="34" xfId="0" applyNumberFormat="1" applyFill="1" applyBorder="1" applyAlignment="1" applyProtection="1">
      <alignment vertical="center"/>
    </xf>
    <xf numFmtId="0" fontId="23" fillId="20" borderId="31" xfId="0" applyFont="1" applyFill="1" applyBorder="1" applyAlignment="1" applyProtection="1"/>
    <xf numFmtId="0" fontId="23" fillId="20" borderId="32" xfId="0" applyFont="1" applyFill="1" applyBorder="1" applyAlignment="1" applyProtection="1"/>
    <xf numFmtId="0" fontId="5" fillId="9" borderId="49" xfId="0" applyNumberFormat="1" applyFont="1" applyFill="1" applyBorder="1" applyAlignment="1" applyProtection="1">
      <alignment horizontal="left" vertical="center" wrapText="1"/>
      <protection locked="0"/>
    </xf>
    <xf numFmtId="0" fontId="5" fillId="9" borderId="42" xfId="0" applyNumberFormat="1" applyFont="1" applyFill="1" applyBorder="1" applyAlignment="1" applyProtection="1">
      <alignment horizontal="left" vertical="center" wrapText="1"/>
      <protection locked="0"/>
    </xf>
    <xf numFmtId="0" fontId="5" fillId="9" borderId="71" xfId="0" applyNumberFormat="1" applyFont="1" applyFill="1" applyBorder="1" applyAlignment="1" applyProtection="1">
      <alignment horizontal="left" vertical="center" wrapText="1"/>
      <protection locked="0"/>
    </xf>
    <xf numFmtId="44" fontId="0" fillId="19" borderId="19" xfId="0" applyNumberFormat="1" applyFill="1" applyBorder="1" applyAlignment="1" applyProtection="1">
      <alignment vertical="center"/>
    </xf>
    <xf numFmtId="0" fontId="2" fillId="21" borderId="28" xfId="0" applyFont="1" applyFill="1" applyBorder="1" applyAlignment="1" applyProtection="1">
      <alignment horizontal="center"/>
      <protection locked="0"/>
    </xf>
    <xf numFmtId="0" fontId="2" fillId="21" borderId="0" xfId="0" applyFont="1" applyFill="1" applyBorder="1" applyAlignment="1" applyProtection="1">
      <alignment horizontal="center"/>
      <protection locked="0"/>
    </xf>
    <xf numFmtId="0" fontId="2" fillId="21" borderId="29" xfId="0" applyFont="1" applyFill="1" applyBorder="1" applyAlignment="1" applyProtection="1">
      <alignment horizontal="center"/>
      <protection locked="0"/>
    </xf>
    <xf numFmtId="0" fontId="24" fillId="20" borderId="28" xfId="0" applyFont="1" applyFill="1" applyBorder="1" applyAlignment="1" applyProtection="1">
      <protection locked="0"/>
    </xf>
    <xf numFmtId="0" fontId="24" fillId="20" borderId="0" xfId="0" applyFont="1" applyFill="1" applyBorder="1" applyAlignment="1" applyProtection="1">
      <protection locked="0"/>
    </xf>
    <xf numFmtId="0" fontId="17" fillId="20" borderId="0" xfId="0" applyFont="1" applyFill="1" applyBorder="1" applyAlignment="1" applyProtection="1">
      <alignment wrapText="1"/>
      <protection locked="0"/>
    </xf>
    <xf numFmtId="0" fontId="4" fillId="7" borderId="2" xfId="0" applyFont="1" applyFill="1" applyBorder="1" applyAlignment="1" applyProtection="1">
      <alignment horizontal="center" vertical="center" wrapText="1"/>
    </xf>
    <xf numFmtId="2" fontId="10" fillId="7" borderId="39" xfId="0" applyNumberFormat="1" applyFont="1" applyFill="1" applyBorder="1" applyAlignment="1" applyProtection="1">
      <alignment horizontal="center" vertical="center" wrapText="1"/>
      <protection locked="0"/>
    </xf>
    <xf numFmtId="0" fontId="15" fillId="7" borderId="39" xfId="0" applyFont="1" applyFill="1" applyBorder="1" applyAlignment="1" applyProtection="1">
      <alignment horizontal="center" vertical="center" wrapText="1"/>
      <protection locked="0"/>
    </xf>
    <xf numFmtId="0" fontId="4" fillId="7" borderId="44" xfId="0" applyFont="1" applyFill="1" applyBorder="1" applyAlignment="1" applyProtection="1">
      <alignment horizontal="center" vertical="center" wrapText="1"/>
    </xf>
    <xf numFmtId="0" fontId="4" fillId="7" borderId="36" xfId="0" applyFont="1" applyFill="1" applyBorder="1" applyAlignment="1" applyProtection="1">
      <alignment horizontal="center" vertical="center" wrapText="1"/>
    </xf>
    <xf numFmtId="9" fontId="4" fillId="7" borderId="62" xfId="4" applyFont="1" applyFill="1" applyBorder="1" applyAlignment="1" applyProtection="1">
      <alignment horizontal="center" vertical="center" wrapText="1"/>
    </xf>
    <xf numFmtId="44" fontId="4" fillId="11" borderId="62" xfId="3" applyFont="1" applyFill="1" applyBorder="1" applyAlignment="1" applyProtection="1">
      <alignment horizontal="center" vertical="center" wrapText="1"/>
      <protection locked="0"/>
    </xf>
    <xf numFmtId="0" fontId="4" fillId="11" borderId="62" xfId="0" applyFont="1" applyFill="1" applyBorder="1" applyAlignment="1" applyProtection="1">
      <alignment horizontal="center" vertical="center" wrapText="1"/>
      <protection locked="0"/>
    </xf>
    <xf numFmtId="0" fontId="4" fillId="12" borderId="62" xfId="0" applyFont="1" applyFill="1" applyBorder="1" applyAlignment="1" applyProtection="1">
      <alignment horizontal="center" vertical="center" wrapText="1"/>
      <protection locked="0"/>
    </xf>
    <xf numFmtId="0" fontId="4" fillId="13" borderId="62" xfId="0" applyFont="1" applyFill="1" applyBorder="1" applyAlignment="1" applyProtection="1">
      <alignment horizontal="center" vertical="center" wrapText="1"/>
      <protection locked="0"/>
    </xf>
    <xf numFmtId="0" fontId="4" fillId="16" borderId="63" xfId="0" applyFont="1" applyFill="1" applyBorder="1" applyAlignment="1" applyProtection="1">
      <alignment horizontal="center" vertical="center" wrapText="1"/>
      <protection locked="0"/>
    </xf>
    <xf numFmtId="14" fontId="4" fillId="7" borderId="72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62" xfId="0" applyFont="1" applyFill="1" applyBorder="1" applyAlignment="1" applyProtection="1">
      <alignment horizontal="center" vertical="center" textRotation="90" wrapText="1"/>
      <protection locked="0"/>
    </xf>
    <xf numFmtId="0" fontId="4" fillId="7" borderId="73" xfId="0" applyFont="1" applyFill="1" applyBorder="1" applyAlignment="1" applyProtection="1">
      <alignment horizontal="center" vertical="center" wrapText="1"/>
      <protection locked="0"/>
    </xf>
    <xf numFmtId="43" fontId="4" fillId="7" borderId="72" xfId="0" applyNumberFormat="1" applyFont="1" applyFill="1" applyBorder="1" applyAlignment="1" applyProtection="1">
      <alignment horizontal="center" vertical="center" wrapText="1"/>
      <protection locked="0"/>
    </xf>
    <xf numFmtId="166" fontId="4" fillId="7" borderId="62" xfId="0" applyNumberFormat="1" applyFont="1" applyFill="1" applyBorder="1" applyAlignment="1" applyProtection="1">
      <alignment horizontal="center" vertical="center" wrapText="1"/>
      <protection locked="0"/>
    </xf>
    <xf numFmtId="44" fontId="4" fillId="7" borderId="62" xfId="3" applyFont="1" applyFill="1" applyBorder="1" applyAlignment="1" applyProtection="1">
      <alignment horizontal="center" vertical="center" wrapText="1"/>
      <protection locked="0"/>
    </xf>
    <xf numFmtId="44" fontId="4" fillId="7" borderId="63" xfId="3" applyFont="1" applyFill="1" applyBorder="1" applyAlignment="1" applyProtection="1">
      <alignment horizontal="center" vertical="center" wrapText="1"/>
      <protection locked="0"/>
    </xf>
    <xf numFmtId="0" fontId="4" fillId="7" borderId="62" xfId="0" applyFont="1" applyFill="1" applyBorder="1" applyAlignment="1" applyProtection="1">
      <alignment horizontal="center" vertical="center" textRotation="90" wrapText="1"/>
      <protection locked="0"/>
    </xf>
    <xf numFmtId="0" fontId="4" fillId="7" borderId="25" xfId="0" applyFont="1" applyFill="1" applyBorder="1" applyAlignment="1" applyProtection="1">
      <alignment horizontal="center" vertical="center" wrapText="1"/>
      <protection locked="0"/>
    </xf>
    <xf numFmtId="0" fontId="4" fillId="7" borderId="20" xfId="0" applyFont="1" applyFill="1" applyBorder="1" applyAlignment="1" applyProtection="1">
      <alignment horizontal="center" vertical="center" wrapText="1"/>
      <protection locked="0"/>
    </xf>
    <xf numFmtId="0" fontId="4" fillId="7" borderId="21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44" fontId="0" fillId="19" borderId="1" xfId="0" applyNumberFormat="1" applyFill="1" applyBorder="1" applyAlignment="1" applyProtection="1"/>
    <xf numFmtId="44" fontId="0" fillId="19" borderId="59" xfId="0" applyNumberFormat="1" applyFill="1" applyBorder="1" applyAlignment="1" applyProtection="1"/>
    <xf numFmtId="44" fontId="0" fillId="19" borderId="5" xfId="0" applyNumberFormat="1" applyFill="1" applyBorder="1" applyAlignment="1" applyProtection="1"/>
    <xf numFmtId="44" fontId="0" fillId="22" borderId="1" xfId="0" applyNumberFormat="1" applyFill="1" applyBorder="1" applyAlignment="1" applyProtection="1">
      <alignment horizontal="right"/>
    </xf>
    <xf numFmtId="44" fontId="0" fillId="22" borderId="1" xfId="0" applyNumberFormat="1" applyFill="1" applyBorder="1" applyAlignment="1" applyProtection="1"/>
    <xf numFmtId="44" fontId="0" fillId="22" borderId="59" xfId="0" applyNumberFormat="1" applyFill="1" applyBorder="1" applyAlignment="1" applyProtection="1"/>
    <xf numFmtId="44" fontId="0" fillId="22" borderId="59" xfId="0" applyNumberFormat="1" applyFill="1" applyBorder="1" applyAlignment="1" applyProtection="1">
      <alignment horizontal="right"/>
    </xf>
    <xf numFmtId="0" fontId="13" fillId="19" borderId="5" xfId="0" applyFont="1" applyFill="1" applyBorder="1" applyAlignment="1" applyProtection="1">
      <alignment horizontal="center" vertical="center" wrapText="1"/>
    </xf>
    <xf numFmtId="43" fontId="13" fillId="22" borderId="5" xfId="0" applyNumberFormat="1" applyFont="1" applyFill="1" applyBorder="1" applyAlignment="1" applyProtection="1">
      <alignment horizontal="center" vertical="center" wrapText="1"/>
    </xf>
    <xf numFmtId="43" fontId="13" fillId="23" borderId="5" xfId="0" applyNumberFormat="1" applyFont="1" applyFill="1" applyBorder="1" applyAlignment="1" applyProtection="1">
      <alignment horizontal="center" vertical="center" wrapText="1"/>
    </xf>
    <xf numFmtId="0" fontId="6" fillId="0" borderId="0" xfId="0" applyFont="1"/>
    <xf numFmtId="0" fontId="4" fillId="0" borderId="1" xfId="0" applyFont="1" applyBorder="1" applyAlignment="1">
      <alignment vertical="center"/>
    </xf>
    <xf numFmtId="0" fontId="0" fillId="0" borderId="0" xfId="0" applyBorder="1"/>
    <xf numFmtId="0" fontId="4" fillId="0" borderId="1" xfId="0" applyFont="1" applyBorder="1" applyAlignment="1">
      <alignment vertical="center" wrapText="1"/>
    </xf>
    <xf numFmtId="0" fontId="7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43" fontId="6" fillId="6" borderId="60" xfId="0" applyNumberFormat="1" applyFont="1" applyFill="1" applyBorder="1" applyAlignment="1" applyProtection="1">
      <alignment horizontal="right"/>
      <protection locked="0"/>
    </xf>
    <xf numFmtId="171" fontId="0" fillId="0" borderId="1" xfId="0" applyNumberFormat="1" applyBorder="1" applyAlignment="1" applyProtection="1">
      <protection locked="0"/>
    </xf>
    <xf numFmtId="171" fontId="0" fillId="7" borderId="1" xfId="0" applyNumberFormat="1" applyFill="1" applyBorder="1" applyAlignment="1" applyProtection="1">
      <protection locked="0"/>
    </xf>
    <xf numFmtId="171" fontId="0" fillId="0" borderId="59" xfId="0" applyNumberFormat="1" applyBorder="1" applyAlignment="1" applyProtection="1">
      <protection locked="0"/>
    </xf>
    <xf numFmtId="0" fontId="2" fillId="19" borderId="2" xfId="0" applyFont="1" applyFill="1" applyBorder="1" applyAlignment="1" applyProtection="1">
      <alignment horizontal="left"/>
      <protection locked="0"/>
    </xf>
    <xf numFmtId="0" fontId="2" fillId="9" borderId="40" xfId="0" applyFont="1" applyFill="1" applyBorder="1" applyAlignment="1" applyProtection="1">
      <alignment vertical="center" wrapText="1"/>
      <protection locked="0"/>
    </xf>
    <xf numFmtId="0" fontId="2" fillId="19" borderId="19" xfId="0" applyFont="1" applyFill="1" applyBorder="1" applyAlignment="1" applyProtection="1">
      <alignment horizontal="left" wrapText="1"/>
      <protection locked="0"/>
    </xf>
    <xf numFmtId="0" fontId="2" fillId="9" borderId="38" xfId="0" applyFont="1" applyFill="1" applyBorder="1" applyAlignment="1" applyProtection="1">
      <alignment vertical="center" wrapText="1"/>
      <protection locked="0"/>
    </xf>
    <xf numFmtId="0" fontId="2" fillId="9" borderId="4" xfId="0" applyFont="1" applyFill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center"/>
    </xf>
    <xf numFmtId="44" fontId="14" fillId="7" borderId="62" xfId="3" applyFont="1" applyFill="1" applyBorder="1" applyAlignment="1" applyProtection="1">
      <alignment horizontal="center" vertical="center" wrapText="1"/>
      <protection locked="0"/>
    </xf>
    <xf numFmtId="169" fontId="2" fillId="16" borderId="0" xfId="0" applyNumberFormat="1" applyFont="1" applyFill="1" applyBorder="1" applyAlignment="1" applyProtection="1">
      <alignment horizontal="center" vertical="center"/>
      <protection locked="0"/>
    </xf>
    <xf numFmtId="0" fontId="6" fillId="7" borderId="22" xfId="0" applyFont="1" applyFill="1" applyBorder="1" applyAlignment="1" applyProtection="1">
      <protection locked="0"/>
    </xf>
    <xf numFmtId="43" fontId="6" fillId="7" borderId="5" xfId="0" applyNumberFormat="1" applyFont="1" applyFill="1" applyBorder="1" applyAlignment="1" applyProtection="1">
      <protection locked="0"/>
    </xf>
    <xf numFmtId="168" fontId="6" fillId="7" borderId="1" xfId="0" applyNumberFormat="1" applyFont="1" applyFill="1" applyBorder="1" applyAlignment="1" applyProtection="1">
      <protection locked="0"/>
    </xf>
    <xf numFmtId="43" fontId="6" fillId="7" borderId="4" xfId="0" applyNumberFormat="1" applyFont="1" applyFill="1" applyBorder="1" applyAlignment="1" applyProtection="1">
      <protection locked="0"/>
    </xf>
    <xf numFmtId="44" fontId="6" fillId="0" borderId="0" xfId="0" applyNumberFormat="1" applyFont="1" applyBorder="1" applyAlignment="1" applyProtection="1">
      <protection locked="0"/>
    </xf>
    <xf numFmtId="44" fontId="0" fillId="7" borderId="36" xfId="0" applyNumberFormat="1" applyFill="1" applyBorder="1" applyAlignment="1" applyProtection="1"/>
    <xf numFmtId="44" fontId="0" fillId="7" borderId="37" xfId="0" applyNumberFormat="1" applyFill="1" applyBorder="1" applyAlignment="1" applyProtection="1"/>
    <xf numFmtId="44" fontId="0" fillId="10" borderId="20" xfId="0" applyNumberFormat="1" applyFill="1" applyBorder="1" applyAlignment="1" applyProtection="1"/>
    <xf numFmtId="44" fontId="0" fillId="23" borderId="5" xfId="0" applyNumberFormat="1" applyFill="1" applyBorder="1" applyAlignment="1" applyProtection="1"/>
    <xf numFmtId="44" fontId="29" fillId="7" borderId="9" xfId="0" applyNumberFormat="1" applyFont="1" applyFill="1" applyBorder="1" applyAlignment="1" applyProtection="1"/>
    <xf numFmtId="44" fontId="0" fillId="0" borderId="0" xfId="0" applyNumberFormat="1" applyAlignment="1" applyProtection="1"/>
    <xf numFmtId="0" fontId="6" fillId="0" borderId="0" xfId="0" applyFont="1" applyBorder="1" applyAlignment="1" applyProtection="1">
      <alignment horizontal="right" wrapText="1"/>
      <protection locked="0"/>
    </xf>
    <xf numFmtId="0" fontId="0" fillId="0" borderId="0" xfId="0" applyBorder="1" applyAlignment="1" applyProtection="1">
      <alignment horizontal="right" wrapText="1"/>
      <protection locked="0"/>
    </xf>
    <xf numFmtId="44" fontId="6" fillId="7" borderId="7" xfId="0" applyNumberFormat="1" applyFont="1" applyFill="1" applyBorder="1" applyAlignment="1" applyProtection="1"/>
    <xf numFmtId="44" fontId="0" fillId="10" borderId="8" xfId="0" applyNumberFormat="1" applyFill="1" applyBorder="1" applyAlignment="1" applyProtection="1"/>
    <xf numFmtId="44" fontId="0" fillId="10" borderId="17" xfId="0" applyNumberFormat="1" applyFill="1" applyBorder="1" applyAlignment="1" applyProtection="1"/>
    <xf numFmtId="44" fontId="0" fillId="0" borderId="20" xfId="0" applyNumberFormat="1" applyBorder="1" applyAlignment="1" applyProtection="1"/>
    <xf numFmtId="44" fontId="0" fillId="10" borderId="21" xfId="0" applyNumberFormat="1" applyFill="1" applyBorder="1" applyAlignment="1" applyProtection="1"/>
    <xf numFmtId="0" fontId="2" fillId="24" borderId="33" xfId="0" applyFont="1" applyFill="1" applyBorder="1" applyAlignment="1" applyProtection="1">
      <alignment vertical="center"/>
      <protection locked="0"/>
    </xf>
    <xf numFmtId="0" fontId="2" fillId="24" borderId="22" xfId="0" applyFont="1" applyFill="1" applyBorder="1" applyAlignment="1" applyProtection="1">
      <alignment vertical="center"/>
      <protection locked="0"/>
    </xf>
    <xf numFmtId="2" fontId="22" fillId="24" borderId="34" xfId="0" applyNumberFormat="1" applyFont="1" applyFill="1" applyBorder="1" applyAlignment="1" applyProtection="1">
      <alignment horizontal="center" vertical="center"/>
      <protection locked="0"/>
    </xf>
    <xf numFmtId="0" fontId="2" fillId="24" borderId="18" xfId="0" applyFont="1" applyFill="1" applyBorder="1" applyAlignment="1" applyProtection="1">
      <alignment vertical="center"/>
      <protection locked="0"/>
    </xf>
    <xf numFmtId="0" fontId="2" fillId="24" borderId="2" xfId="0" applyFont="1" applyFill="1" applyBorder="1" applyAlignment="1" applyProtection="1">
      <alignment vertical="center"/>
      <protection locked="0"/>
    </xf>
    <xf numFmtId="2" fontId="22" fillId="24" borderId="19" xfId="0" applyNumberFormat="1" applyFont="1" applyFill="1" applyBorder="1" applyAlignment="1" applyProtection="1">
      <alignment horizontal="center" vertical="center"/>
      <protection locked="0"/>
    </xf>
    <xf numFmtId="166" fontId="2" fillId="24" borderId="3" xfId="0" applyNumberFormat="1" applyFont="1" applyFill="1" applyBorder="1" applyAlignment="1" applyProtection="1">
      <alignment vertical="center" wrapText="1"/>
      <protection locked="0"/>
    </xf>
    <xf numFmtId="166" fontId="2" fillId="24" borderId="74" xfId="0" applyNumberFormat="1" applyFont="1" applyFill="1" applyBorder="1" applyAlignment="1" applyProtection="1">
      <alignment vertical="center" wrapText="1"/>
      <protection locked="0"/>
    </xf>
    <xf numFmtId="166" fontId="2" fillId="24" borderId="28" xfId="0" applyNumberFormat="1" applyFont="1" applyFill="1" applyBorder="1" applyAlignment="1" applyProtection="1">
      <alignment vertical="center" wrapText="1"/>
      <protection locked="0"/>
    </xf>
    <xf numFmtId="166" fontId="2" fillId="24" borderId="0" xfId="0" applyNumberFormat="1" applyFont="1" applyFill="1" applyBorder="1" applyAlignment="1" applyProtection="1">
      <alignment vertical="center" wrapText="1"/>
      <protection locked="0"/>
    </xf>
    <xf numFmtId="166" fontId="2" fillId="24" borderId="18" xfId="0" applyNumberFormat="1" applyFont="1" applyFill="1" applyBorder="1" applyAlignment="1" applyProtection="1">
      <alignment horizontal="left"/>
      <protection locked="0"/>
    </xf>
    <xf numFmtId="166" fontId="2" fillId="24" borderId="2" xfId="0" applyNumberFormat="1" applyFont="1" applyFill="1" applyBorder="1" applyAlignment="1" applyProtection="1">
      <alignment horizontal="left"/>
      <protection locked="0"/>
    </xf>
    <xf numFmtId="166" fontId="2" fillId="24" borderId="2" xfId="0" applyNumberFormat="1" applyFont="1" applyFill="1" applyBorder="1" applyAlignment="1" applyProtection="1">
      <alignment horizontal="left" wrapText="1"/>
      <protection locked="0"/>
    </xf>
    <xf numFmtId="0" fontId="4" fillId="0" borderId="40" xfId="0" applyFont="1" applyBorder="1" applyAlignment="1" applyProtection="1">
      <alignment horizontal="center"/>
    </xf>
    <xf numFmtId="0" fontId="4" fillId="0" borderId="0" xfId="0" applyFont="1"/>
    <xf numFmtId="164" fontId="0" fillId="0" borderId="1" xfId="0" applyNumberFormat="1" applyBorder="1"/>
    <xf numFmtId="2" fontId="0" fillId="0" borderId="1" xfId="0" applyNumberFormat="1" applyBorder="1"/>
    <xf numFmtId="0" fontId="0" fillId="22" borderId="1" xfId="0" applyFill="1" applyBorder="1"/>
    <xf numFmtId="164" fontId="0" fillId="22" borderId="1" xfId="0" applyNumberFormat="1" applyFill="1" applyBorder="1"/>
    <xf numFmtId="0" fontId="18" fillId="25" borderId="1" xfId="0" applyFont="1" applyFill="1" applyBorder="1"/>
    <xf numFmtId="0" fontId="18" fillId="25" borderId="1" xfId="0" applyFont="1" applyFill="1" applyBorder="1" applyAlignment="1">
      <alignment horizontal="center"/>
    </xf>
    <xf numFmtId="0" fontId="32" fillId="25" borderId="1" xfId="0" applyFont="1" applyFill="1" applyBorder="1" applyAlignment="1">
      <alignment horizontal="center"/>
    </xf>
    <xf numFmtId="0" fontId="1" fillId="22" borderId="1" xfId="0" applyFont="1" applyFill="1" applyBorder="1" applyAlignment="1">
      <alignment horizontal="right"/>
    </xf>
    <xf numFmtId="164" fontId="4" fillId="9" borderId="1" xfId="0" applyNumberFormat="1" applyFont="1" applyFill="1" applyBorder="1"/>
    <xf numFmtId="2" fontId="4" fillId="9" borderId="1" xfId="0" applyNumberFormat="1" applyFont="1" applyFill="1" applyBorder="1"/>
    <xf numFmtId="0" fontId="0" fillId="7" borderId="1" xfId="0" applyFill="1" applyBorder="1"/>
    <xf numFmtId="0" fontId="31" fillId="7" borderId="1" xfId="0" applyFont="1" applyFill="1" applyBorder="1"/>
    <xf numFmtId="0" fontId="18" fillId="25" borderId="5" xfId="0" applyFont="1" applyFill="1" applyBorder="1"/>
    <xf numFmtId="0" fontId="18" fillId="25" borderId="5" xfId="0" applyFont="1" applyFill="1" applyBorder="1" applyAlignment="1">
      <alignment horizontal="center"/>
    </xf>
    <xf numFmtId="0" fontId="32" fillId="25" borderId="5" xfId="0" applyFont="1" applyFill="1" applyBorder="1" applyAlignment="1">
      <alignment horizontal="center"/>
    </xf>
    <xf numFmtId="0" fontId="32" fillId="25" borderId="5" xfId="0" applyFont="1" applyFill="1" applyBorder="1"/>
    <xf numFmtId="44" fontId="0" fillId="10" borderId="1" xfId="0" applyNumberFormat="1" applyFill="1" applyBorder="1"/>
    <xf numFmtId="0" fontId="0" fillId="10" borderId="1" xfId="0" applyFill="1" applyBorder="1"/>
    <xf numFmtId="0" fontId="4" fillId="0" borderId="1" xfId="0" applyFont="1" applyBorder="1"/>
    <xf numFmtId="0" fontId="2" fillId="0" borderId="25" xfId="0" applyFont="1" applyBorder="1"/>
    <xf numFmtId="0" fontId="2" fillId="0" borderId="20" xfId="0" applyFont="1" applyBorder="1"/>
    <xf numFmtId="0" fontId="2" fillId="0" borderId="4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4" fillId="0" borderId="0" xfId="0" applyFont="1" applyAlignment="1"/>
    <xf numFmtId="0" fontId="5" fillId="0" borderId="0" xfId="0" applyFont="1"/>
    <xf numFmtId="0" fontId="6" fillId="0" borderId="45" xfId="0" applyFont="1" applyBorder="1" applyAlignment="1" applyProtection="1">
      <alignment horizontal="right"/>
      <protection locked="0"/>
    </xf>
    <xf numFmtId="0" fontId="1" fillId="0" borderId="46" xfId="0" applyFont="1" applyBorder="1" applyAlignment="1" applyProtection="1">
      <alignment horizontal="right"/>
      <protection locked="0"/>
    </xf>
    <xf numFmtId="10" fontId="4" fillId="0" borderId="10" xfId="0" applyNumberFormat="1" applyFont="1" applyBorder="1" applyAlignment="1" applyProtection="1">
      <alignment horizontal="right"/>
      <protection locked="0"/>
    </xf>
    <xf numFmtId="10" fontId="4" fillId="0" borderId="45" xfId="0" applyNumberFormat="1" applyFont="1" applyBorder="1" applyAlignment="1" applyProtection="1">
      <alignment horizontal="right"/>
      <protection locked="0"/>
    </xf>
    <xf numFmtId="0" fontId="18" fillId="6" borderId="33" xfId="0" applyFont="1" applyFill="1" applyBorder="1" applyAlignment="1" applyProtection="1">
      <alignment horizontal="left"/>
      <protection locked="0"/>
    </xf>
    <xf numFmtId="0" fontId="6" fillId="16" borderId="0" xfId="0" applyFont="1" applyFill="1" applyBorder="1" applyAlignment="1" applyProtection="1">
      <alignment horizontal="left" wrapText="1"/>
      <protection locked="0"/>
    </xf>
    <xf numFmtId="0" fontId="2" fillId="18" borderId="80" xfId="0" applyFont="1" applyFill="1" applyBorder="1" applyAlignment="1" applyProtection="1">
      <alignment horizontal="center"/>
      <protection locked="0"/>
    </xf>
    <xf numFmtId="0" fontId="2" fillId="18" borderId="23" xfId="0" applyFont="1" applyFill="1" applyBorder="1" applyAlignment="1" applyProtection="1">
      <alignment horizontal="center"/>
      <protection locked="0"/>
    </xf>
    <xf numFmtId="164" fontId="0" fillId="0" borderId="0" xfId="0" applyNumberFormat="1" applyBorder="1"/>
    <xf numFmtId="0" fontId="28" fillId="25" borderId="1" xfId="0" applyFont="1" applyFill="1" applyBorder="1" applyAlignment="1">
      <alignment wrapText="1"/>
    </xf>
    <xf numFmtId="0" fontId="13" fillId="19" borderId="39" xfId="0" applyFont="1" applyFill="1" applyBorder="1" applyAlignment="1" applyProtection="1">
      <alignment horizontal="center"/>
    </xf>
    <xf numFmtId="43" fontId="13" fillId="22" borderId="39" xfId="0" applyNumberFormat="1" applyFont="1" applyFill="1" applyBorder="1" applyAlignment="1" applyProtection="1">
      <alignment horizontal="center"/>
    </xf>
    <xf numFmtId="43" fontId="13" fillId="22" borderId="39" xfId="0" applyNumberFormat="1" applyFont="1" applyFill="1" applyBorder="1" applyAlignment="1" applyProtection="1">
      <alignment horizontal="center" wrapText="1"/>
    </xf>
    <xf numFmtId="43" fontId="13" fillId="23" borderId="39" xfId="0" applyNumberFormat="1" applyFont="1" applyFill="1" applyBorder="1" applyAlignment="1" applyProtection="1">
      <alignment horizontal="center" wrapText="1"/>
    </xf>
    <xf numFmtId="0" fontId="13" fillId="19" borderId="39" xfId="0" applyFont="1" applyFill="1" applyBorder="1" applyAlignment="1" applyProtection="1">
      <alignment horizontal="center" wrapText="1"/>
    </xf>
    <xf numFmtId="0" fontId="23" fillId="20" borderId="62" xfId="0" applyFont="1" applyFill="1" applyBorder="1" applyAlignment="1" applyProtection="1"/>
    <xf numFmtId="9" fontId="11" fillId="8" borderId="2" xfId="4" applyFont="1" applyFill="1" applyBorder="1" applyAlignment="1" applyProtection="1">
      <alignment horizontal="center"/>
    </xf>
    <xf numFmtId="0" fontId="4" fillId="0" borderId="1" xfId="0" applyFont="1" applyBorder="1" applyAlignment="1">
      <alignment horizontal="right" vertical="center"/>
    </xf>
    <xf numFmtId="0" fontId="18" fillId="25" borderId="1" xfId="0" applyFont="1" applyFill="1" applyBorder="1" applyAlignment="1">
      <alignment horizontal="right"/>
    </xf>
    <xf numFmtId="43" fontId="6" fillId="7" borderId="51" xfId="0" applyNumberFormat="1" applyFont="1" applyFill="1" applyBorder="1" applyAlignment="1">
      <alignment horizontal="right"/>
    </xf>
    <xf numFmtId="0" fontId="13" fillId="0" borderId="0" xfId="0" applyFont="1"/>
    <xf numFmtId="168" fontId="5" fillId="7" borderId="4" xfId="0" applyNumberFormat="1" applyFont="1" applyFill="1" applyBorder="1" applyAlignment="1" applyProtection="1">
      <alignment horizontal="left" vertical="center" wrapText="1"/>
      <protection locked="0"/>
    </xf>
    <xf numFmtId="168" fontId="2" fillId="7" borderId="25" xfId="0" applyNumberFormat="1" applyFont="1" applyFill="1" applyBorder="1" applyAlignment="1" applyProtection="1">
      <alignment horizontal="left" vertical="center" wrapText="1"/>
      <protection locked="0"/>
    </xf>
    <xf numFmtId="168" fontId="2" fillId="7" borderId="21" xfId="0" applyNumberFormat="1" applyFont="1" applyFill="1" applyBorder="1" applyAlignment="1" applyProtection="1">
      <alignment horizontal="left" vertical="center" wrapText="1"/>
      <protection locked="0"/>
    </xf>
    <xf numFmtId="168" fontId="2" fillId="7" borderId="9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 wrapText="1"/>
    </xf>
    <xf numFmtId="44" fontId="0" fillId="27" borderId="1" xfId="0" applyNumberFormat="1" applyFill="1" applyBorder="1" applyAlignment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43" fontId="0" fillId="6" borderId="1" xfId="0" applyNumberFormat="1" applyFill="1" applyBorder="1" applyAlignment="1" applyProtection="1">
      <protection locked="0"/>
    </xf>
    <xf numFmtId="2" fontId="0" fillId="6" borderId="1" xfId="0" applyNumberFormat="1" applyFill="1" applyBorder="1" applyAlignment="1" applyProtection="1">
      <protection locked="0"/>
    </xf>
    <xf numFmtId="0" fontId="35" fillId="0" borderId="22" xfId="0" applyFont="1" applyBorder="1" applyAlignment="1" applyProtection="1"/>
    <xf numFmtId="0" fontId="0" fillId="28" borderId="31" xfId="0" applyFill="1" applyBorder="1"/>
    <xf numFmtId="0" fontId="17" fillId="28" borderId="31" xfId="0" applyFont="1" applyFill="1" applyBorder="1"/>
    <xf numFmtId="0" fontId="23" fillId="29" borderId="3" xfId="0" applyFont="1" applyFill="1" applyBorder="1" applyAlignment="1">
      <alignment vertical="top"/>
    </xf>
    <xf numFmtId="0" fontId="17" fillId="29" borderId="76" xfId="0" applyFont="1" applyFill="1" applyBorder="1" applyAlignment="1">
      <alignment wrapText="1"/>
    </xf>
    <xf numFmtId="0" fontId="23" fillId="29" borderId="28" xfId="0" applyFont="1" applyFill="1" applyBorder="1" applyAlignment="1">
      <alignment vertical="top"/>
    </xf>
    <xf numFmtId="0" fontId="17" fillId="29" borderId="29" xfId="0" applyFont="1" applyFill="1" applyBorder="1" applyAlignment="1">
      <alignment wrapText="1"/>
    </xf>
    <xf numFmtId="0" fontId="23" fillId="29" borderId="18" xfId="0" applyFont="1" applyFill="1" applyBorder="1" applyAlignment="1">
      <alignment vertical="top"/>
    </xf>
    <xf numFmtId="0" fontId="17" fillId="29" borderId="19" xfId="0" applyFont="1" applyFill="1" applyBorder="1" applyAlignment="1">
      <alignment wrapText="1"/>
    </xf>
    <xf numFmtId="0" fontId="23" fillId="28" borderId="22" xfId="0" applyFont="1" applyFill="1" applyBorder="1" applyAlignment="1">
      <alignment vertical="top"/>
    </xf>
    <xf numFmtId="0" fontId="17" fillId="28" borderId="81" xfId="0" applyFont="1" applyFill="1" applyBorder="1" applyAlignment="1">
      <alignment wrapText="1"/>
    </xf>
    <xf numFmtId="0" fontId="17" fillId="30" borderId="30" xfId="0" applyFont="1" applyFill="1" applyBorder="1"/>
    <xf numFmtId="0" fontId="25" fillId="30" borderId="31" xfId="0" applyFont="1" applyFill="1" applyBorder="1"/>
    <xf numFmtId="0" fontId="17" fillId="30" borderId="31" xfId="0" applyFont="1" applyFill="1" applyBorder="1"/>
    <xf numFmtId="0" fontId="17" fillId="30" borderId="32" xfId="0" applyFont="1" applyFill="1" applyBorder="1"/>
    <xf numFmtId="0" fontId="19" fillId="5" borderId="30" xfId="1" applyFont="1" applyBorder="1"/>
    <xf numFmtId="0" fontId="19" fillId="5" borderId="31" xfId="1" applyFont="1" applyBorder="1"/>
    <xf numFmtId="0" fontId="0" fillId="15" borderId="31" xfId="0" applyFill="1" applyBorder="1"/>
    <xf numFmtId="0" fontId="20" fillId="5" borderId="31" xfId="1" applyFont="1" applyBorder="1"/>
    <xf numFmtId="0" fontId="16" fillId="5" borderId="31" xfId="1" applyBorder="1"/>
    <xf numFmtId="0" fontId="16" fillId="15" borderId="31" xfId="1" applyFill="1" applyBorder="1"/>
    <xf numFmtId="0" fontId="16" fillId="5" borderId="32" xfId="1" applyBorder="1"/>
    <xf numFmtId="0" fontId="17" fillId="28" borderId="2" xfId="0" applyFont="1" applyFill="1" applyBorder="1"/>
    <xf numFmtId="0" fontId="17" fillId="28" borderId="19" xfId="0" applyFont="1" applyFill="1" applyBorder="1"/>
    <xf numFmtId="0" fontId="17" fillId="28" borderId="32" xfId="0" applyFont="1" applyFill="1" applyBorder="1"/>
    <xf numFmtId="0" fontId="36" fillId="29" borderId="3" xfId="0" applyFont="1" applyFill="1" applyBorder="1"/>
    <xf numFmtId="0" fontId="17" fillId="29" borderId="74" xfId="0" applyFont="1" applyFill="1" applyBorder="1"/>
    <xf numFmtId="0" fontId="17" fillId="29" borderId="76" xfId="0" applyFont="1" applyFill="1" applyBorder="1"/>
    <xf numFmtId="0" fontId="0" fillId="28" borderId="32" xfId="0" applyFill="1" applyBorder="1"/>
    <xf numFmtId="0" fontId="8" fillId="0" borderId="0" xfId="0" applyFont="1" applyBorder="1"/>
    <xf numFmtId="0" fontId="36" fillId="28" borderId="30" xfId="0" applyFont="1" applyFill="1" applyBorder="1"/>
    <xf numFmtId="0" fontId="36" fillId="28" borderId="18" xfId="0" applyFont="1" applyFill="1" applyBorder="1"/>
    <xf numFmtId="0" fontId="36" fillId="29" borderId="30" xfId="0" applyFont="1" applyFill="1" applyBorder="1"/>
    <xf numFmtId="0" fontId="17" fillId="29" borderId="31" xfId="0" applyFont="1" applyFill="1" applyBorder="1"/>
    <xf numFmtId="0" fontId="17" fillId="29" borderId="32" xfId="0" applyFont="1" applyFill="1" applyBorder="1"/>
    <xf numFmtId="0" fontId="36" fillId="28" borderId="31" xfId="0" applyFont="1" applyFill="1" applyBorder="1"/>
    <xf numFmtId="0" fontId="36" fillId="29" borderId="74" xfId="0" applyFont="1" applyFill="1" applyBorder="1"/>
    <xf numFmtId="14" fontId="11" fillId="13" borderId="30" xfId="0" applyNumberFormat="1" applyFont="1" applyFill="1" applyBorder="1"/>
    <xf numFmtId="44" fontId="0" fillId="13" borderId="31" xfId="0" applyNumberFormat="1" applyFill="1" applyBorder="1"/>
    <xf numFmtId="0" fontId="0" fillId="13" borderId="31" xfId="0" applyFill="1" applyBorder="1"/>
    <xf numFmtId="0" fontId="0" fillId="13" borderId="32" xfId="0" applyFill="1" applyBorder="1"/>
    <xf numFmtId="14" fontId="11" fillId="32" borderId="30" xfId="0" applyNumberFormat="1" applyFont="1" applyFill="1" applyBorder="1"/>
    <xf numFmtId="44" fontId="0" fillId="32" borderId="31" xfId="0" applyNumberFormat="1" applyFill="1" applyBorder="1"/>
    <xf numFmtId="0" fontId="0" fillId="32" borderId="31" xfId="0" applyFill="1" applyBorder="1"/>
    <xf numFmtId="0" fontId="0" fillId="32" borderId="32" xfId="0" applyFill="1" applyBorder="1"/>
    <xf numFmtId="14" fontId="11" fillId="11" borderId="30" xfId="0" applyNumberFormat="1" applyFont="1" applyFill="1" applyBorder="1"/>
    <xf numFmtId="44" fontId="0" fillId="11" borderId="31" xfId="0" applyNumberFormat="1" applyFill="1" applyBorder="1"/>
    <xf numFmtId="0" fontId="0" fillId="11" borderId="31" xfId="0" applyFill="1" applyBorder="1"/>
    <xf numFmtId="0" fontId="0" fillId="11" borderId="32" xfId="0" applyFill="1" applyBorder="1"/>
    <xf numFmtId="0" fontId="6" fillId="7" borderId="1" xfId="0" applyFont="1" applyFill="1" applyBorder="1" applyAlignment="1" applyProtection="1">
      <alignment horizontal="center"/>
      <protection locked="0"/>
    </xf>
    <xf numFmtId="0" fontId="6" fillId="9" borderId="46" xfId="0" applyFont="1" applyFill="1" applyBorder="1" applyAlignment="1" applyProtection="1">
      <alignment horizontal="center"/>
      <protection locked="0"/>
    </xf>
    <xf numFmtId="0" fontId="6" fillId="9" borderId="1" xfId="0" applyFont="1" applyFill="1" applyBorder="1" applyAlignment="1" applyProtection="1">
      <alignment horizontal="center"/>
      <protection locked="0"/>
    </xf>
    <xf numFmtId="0" fontId="6" fillId="7" borderId="4" xfId="0" applyFont="1" applyFill="1" applyBorder="1" applyAlignment="1" applyProtection="1">
      <alignment horizontal="center"/>
      <protection locked="0"/>
    </xf>
    <xf numFmtId="0" fontId="6" fillId="7" borderId="46" xfId="0" applyFont="1" applyFill="1" applyBorder="1" applyAlignment="1" applyProtection="1">
      <alignment horizontal="center"/>
      <protection locked="0"/>
    </xf>
    <xf numFmtId="0" fontId="6" fillId="7" borderId="5" xfId="0" applyFont="1" applyFill="1" applyBorder="1" applyAlignment="1" applyProtection="1">
      <alignment horizontal="center"/>
      <protection locked="0"/>
    </xf>
    <xf numFmtId="0" fontId="18" fillId="6" borderId="33" xfId="0" applyFont="1" applyFill="1" applyBorder="1" applyAlignment="1" applyProtection="1">
      <alignment horizontal="left"/>
      <protection locked="0"/>
    </xf>
    <xf numFmtId="0" fontId="18" fillId="6" borderId="22" xfId="0" applyFont="1" applyFill="1" applyBorder="1" applyAlignment="1" applyProtection="1">
      <alignment horizontal="left"/>
      <protection locked="0"/>
    </xf>
    <xf numFmtId="44" fontId="6" fillId="7" borderId="1" xfId="0" applyNumberFormat="1" applyFont="1" applyFill="1" applyBorder="1" applyAlignment="1" applyProtection="1">
      <alignment horizontal="center"/>
      <protection locked="0"/>
    </xf>
    <xf numFmtId="2" fontId="0" fillId="6" borderId="1" xfId="0" applyNumberFormat="1" applyFill="1" applyBorder="1" applyAlignment="1" applyProtection="1">
      <alignment vertical="center"/>
      <protection locked="0"/>
    </xf>
    <xf numFmtId="44" fontId="0" fillId="0" borderId="1" xfId="0" applyNumberFormat="1" applyBorder="1" applyAlignment="1" applyProtection="1">
      <alignment vertical="center"/>
      <protection locked="0"/>
    </xf>
    <xf numFmtId="44" fontId="0" fillId="10" borderId="1" xfId="0" applyNumberFormat="1" applyFill="1" applyBorder="1" applyAlignment="1" applyProtection="1">
      <alignment vertical="center"/>
    </xf>
    <xf numFmtId="44" fontId="0" fillId="22" borderId="1" xfId="0" applyNumberFormat="1" applyFill="1" applyBorder="1" applyAlignment="1" applyProtection="1">
      <alignment horizontal="right" vertical="center"/>
    </xf>
    <xf numFmtId="44" fontId="0" fillId="10" borderId="1" xfId="0" applyNumberFormat="1" applyFill="1" applyBorder="1" applyAlignment="1" applyProtection="1">
      <alignment horizontal="right" vertical="center"/>
    </xf>
    <xf numFmtId="44" fontId="0" fillId="10" borderId="9" xfId="0" applyNumberFormat="1" applyFill="1" applyBorder="1" applyAlignment="1" applyProtection="1">
      <alignment horizontal="right" vertical="center"/>
    </xf>
    <xf numFmtId="44" fontId="0" fillId="7" borderId="22" xfId="0" applyNumberFormat="1" applyFill="1" applyBorder="1" applyAlignment="1" applyProtection="1">
      <alignment vertical="center"/>
    </xf>
    <xf numFmtId="44" fontId="6" fillId="8" borderId="15" xfId="0" applyNumberFormat="1" applyFont="1" applyFill="1" applyBorder="1" applyAlignment="1" applyProtection="1">
      <alignment vertical="center"/>
    </xf>
    <xf numFmtId="44" fontId="6" fillId="8" borderId="35" xfId="0" applyNumberFormat="1" applyFont="1" applyFill="1" applyBorder="1" applyAlignment="1" applyProtection="1">
      <alignment vertical="center"/>
    </xf>
    <xf numFmtId="9" fontId="6" fillId="8" borderId="35" xfId="4" applyFont="1" applyFill="1" applyBorder="1" applyAlignment="1" applyProtection="1">
      <alignment horizontal="center" vertical="center"/>
    </xf>
    <xf numFmtId="44" fontId="6" fillId="17" borderId="5" xfId="3" applyFont="1" applyFill="1" applyBorder="1" applyAlignment="1" applyProtection="1">
      <alignment vertical="center"/>
      <protection locked="0"/>
    </xf>
    <xf numFmtId="44" fontId="6" fillId="12" borderId="1" xfId="3" applyFont="1" applyFill="1" applyBorder="1" applyAlignment="1" applyProtection="1">
      <alignment vertical="center"/>
      <protection locked="0"/>
    </xf>
    <xf numFmtId="44" fontId="6" fillId="16" borderId="1" xfId="3" applyFont="1" applyFill="1" applyBorder="1" applyAlignment="1" applyProtection="1">
      <alignment vertical="center"/>
      <protection locked="0"/>
    </xf>
    <xf numFmtId="44" fontId="6" fillId="16" borderId="34" xfId="0" applyNumberFormat="1" applyFont="1" applyFill="1" applyBorder="1" applyAlignment="1" applyProtection="1">
      <alignment vertical="center"/>
      <protection locked="0"/>
    </xf>
    <xf numFmtId="14" fontId="6" fillId="0" borderId="15" xfId="0" applyNumberFormat="1" applyFont="1" applyBorder="1" applyAlignment="1" applyProtection="1">
      <alignment vertical="center"/>
      <protection locked="0"/>
    </xf>
    <xf numFmtId="0" fontId="6" fillId="0" borderId="35" xfId="0" applyFont="1" applyBorder="1" applyAlignment="1" applyProtection="1">
      <alignment vertical="center"/>
      <protection locked="0"/>
    </xf>
    <xf numFmtId="0" fontId="6" fillId="0" borderId="22" xfId="0" applyFont="1" applyBorder="1" applyAlignment="1" applyProtection="1">
      <alignment vertical="center"/>
      <protection locked="0"/>
    </xf>
    <xf numFmtId="43" fontId="6" fillId="0" borderId="4" xfId="0" applyNumberFormat="1" applyFont="1" applyBorder="1" applyAlignment="1" applyProtection="1">
      <alignment vertical="center"/>
      <protection locked="0"/>
    </xf>
    <xf numFmtId="168" fontId="6" fillId="0" borderId="1" xfId="0" applyNumberFormat="1" applyFont="1" applyBorder="1" applyAlignment="1" applyProtection="1">
      <alignment vertical="center"/>
      <protection locked="0"/>
    </xf>
    <xf numFmtId="44" fontId="6" fillId="0" borderId="1" xfId="3" applyFont="1" applyBorder="1" applyAlignment="1" applyProtection="1">
      <alignment vertical="center"/>
      <protection locked="0"/>
    </xf>
    <xf numFmtId="44" fontId="6" fillId="0" borderId="9" xfId="3" applyFont="1" applyBorder="1" applyAlignment="1" applyProtection="1">
      <alignment vertical="center"/>
      <protection locked="0"/>
    </xf>
    <xf numFmtId="43" fontId="6" fillId="0" borderId="5" xfId="0" applyNumberFormat="1" applyFont="1" applyBorder="1" applyAlignment="1" applyProtection="1">
      <alignment vertical="center"/>
      <protection locked="0"/>
    </xf>
    <xf numFmtId="44" fontId="6" fillId="0" borderId="5" xfId="3" applyFont="1" applyBorder="1" applyAlignment="1" applyProtection="1">
      <alignment vertical="center"/>
      <protection locked="0"/>
    </xf>
    <xf numFmtId="44" fontId="6" fillId="0" borderId="33" xfId="0" applyNumberFormat="1" applyFont="1" applyFill="1" applyBorder="1" applyAlignment="1" applyProtection="1">
      <alignment vertical="center"/>
      <protection locked="0"/>
    </xf>
    <xf numFmtId="44" fontId="6" fillId="0" borderId="15" xfId="0" applyNumberFormat="1" applyFont="1" applyFill="1" applyBorder="1" applyAlignment="1" applyProtection="1">
      <alignment vertical="center"/>
      <protection locked="0"/>
    </xf>
    <xf numFmtId="44" fontId="6" fillId="0" borderId="5" xfId="0" applyNumberFormat="1" applyFont="1" applyFill="1" applyBorder="1" applyAlignment="1" applyProtection="1">
      <alignment vertical="center"/>
      <protection locked="0"/>
    </xf>
    <xf numFmtId="44" fontId="6" fillId="0" borderId="16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4" fontId="6" fillId="0" borderId="4" xfId="0" applyNumberFormat="1" applyFont="1" applyBorder="1" applyAlignment="1" applyProtection="1">
      <alignment vertical="center"/>
      <protection locked="0"/>
    </xf>
    <xf numFmtId="44" fontId="6" fillId="0" borderId="4" xfId="0" applyNumberFormat="1" applyFont="1" applyFill="1" applyBorder="1" applyAlignment="1" applyProtection="1">
      <alignment vertical="center"/>
      <protection locked="0"/>
    </xf>
    <xf numFmtId="44" fontId="6" fillId="0" borderId="1" xfId="0" applyNumberFormat="1" applyFont="1" applyFill="1" applyBorder="1" applyAlignment="1" applyProtection="1">
      <alignment vertical="center"/>
      <protection locked="0"/>
    </xf>
    <xf numFmtId="44" fontId="6" fillId="0" borderId="9" xfId="0" applyNumberFormat="1" applyFont="1" applyFill="1" applyBorder="1" applyAlignment="1" applyProtection="1">
      <alignment vertical="center"/>
      <protection locked="0"/>
    </xf>
    <xf numFmtId="0" fontId="4" fillId="9" borderId="45" xfId="0" applyFont="1" applyFill="1" applyBorder="1" applyAlignment="1" applyProtection="1">
      <alignment horizontal="center"/>
      <protection locked="0"/>
    </xf>
    <xf numFmtId="0" fontId="4" fillId="9" borderId="42" xfId="0" applyFont="1" applyFill="1" applyBorder="1" applyAlignment="1" applyProtection="1">
      <protection locked="0"/>
    </xf>
    <xf numFmtId="0" fontId="4" fillId="9" borderId="1" xfId="0" applyFont="1" applyFill="1" applyBorder="1" applyAlignment="1" applyProtection="1">
      <alignment horizontal="center"/>
      <protection locked="0"/>
    </xf>
    <xf numFmtId="0" fontId="18" fillId="6" borderId="74" xfId="0" applyFont="1" applyFill="1" applyBorder="1" applyAlignment="1" applyProtection="1">
      <alignment horizontal="left"/>
      <protection locked="0"/>
    </xf>
    <xf numFmtId="0" fontId="6" fillId="9" borderId="5" xfId="0" applyFont="1" applyFill="1" applyBorder="1" applyAlignment="1" applyProtection="1">
      <alignment horizontal="center"/>
      <protection locked="0"/>
    </xf>
    <xf numFmtId="1" fontId="6" fillId="7" borderId="5" xfId="0" applyNumberFormat="1" applyFont="1" applyFill="1" applyBorder="1" applyAlignment="1" applyProtection="1">
      <alignment horizontal="center"/>
      <protection locked="0"/>
    </xf>
    <xf numFmtId="1" fontId="6" fillId="7" borderId="1" xfId="0" applyNumberFormat="1" applyFont="1" applyFill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right"/>
    </xf>
    <xf numFmtId="0" fontId="6" fillId="0" borderId="45" xfId="0" applyFont="1" applyBorder="1" applyAlignment="1" applyProtection="1">
      <alignment horizontal="right"/>
    </xf>
    <xf numFmtId="0" fontId="6" fillId="0" borderId="46" xfId="0" applyFont="1" applyBorder="1" applyAlignment="1" applyProtection="1">
      <alignment horizontal="right"/>
    </xf>
    <xf numFmtId="0" fontId="15" fillId="23" borderId="73" xfId="0" applyFont="1" applyFill="1" applyBorder="1" applyAlignment="1" applyProtection="1">
      <alignment horizontal="center" vertical="center"/>
    </xf>
    <xf numFmtId="0" fontId="15" fillId="23" borderId="31" xfId="0" applyFont="1" applyFill="1" applyBorder="1" applyAlignment="1" applyProtection="1">
      <alignment horizontal="center" vertical="center"/>
    </xf>
    <xf numFmtId="0" fontId="13" fillId="4" borderId="36" xfId="0" applyFont="1" applyFill="1" applyBorder="1" applyAlignment="1" applyProtection="1">
      <alignment horizontal="center" vertical="center"/>
    </xf>
    <xf numFmtId="44" fontId="4" fillId="11" borderId="30" xfId="3" applyFont="1" applyFill="1" applyBorder="1" applyAlignment="1" applyProtection="1">
      <alignment horizontal="center" vertical="center" wrapText="1"/>
      <protection locked="0"/>
    </xf>
    <xf numFmtId="44" fontId="4" fillId="11" borderId="32" xfId="3" applyFont="1" applyFill="1" applyBorder="1" applyAlignment="1" applyProtection="1">
      <alignment horizontal="center" vertical="center" wrapText="1"/>
      <protection locked="0"/>
    </xf>
    <xf numFmtId="0" fontId="6" fillId="7" borderId="42" xfId="0" applyFont="1" applyFill="1" applyBorder="1" applyAlignment="1" applyProtection="1">
      <alignment horizontal="center"/>
      <protection locked="0"/>
    </xf>
    <xf numFmtId="0" fontId="6" fillId="7" borderId="45" xfId="0" applyFont="1" applyFill="1" applyBorder="1" applyAlignment="1" applyProtection="1">
      <alignment horizontal="center"/>
      <protection locked="0"/>
    </xf>
    <xf numFmtId="0" fontId="6" fillId="7" borderId="46" xfId="0" applyFont="1" applyFill="1" applyBorder="1" applyAlignment="1" applyProtection="1">
      <alignment horizontal="center"/>
      <protection locked="0"/>
    </xf>
    <xf numFmtId="0" fontId="6" fillId="7" borderId="10" xfId="0" applyFont="1" applyFill="1" applyBorder="1" applyAlignment="1" applyProtection="1">
      <alignment horizontal="right"/>
      <protection locked="0"/>
    </xf>
    <xf numFmtId="0" fontId="6" fillId="7" borderId="45" xfId="0" applyFont="1" applyFill="1" applyBorder="1" applyAlignment="1" applyProtection="1">
      <alignment horizontal="right"/>
      <protection locked="0"/>
    </xf>
    <xf numFmtId="0" fontId="6" fillId="7" borderId="46" xfId="0" applyFont="1" applyFill="1" applyBorder="1" applyAlignment="1" applyProtection="1">
      <alignment horizontal="right"/>
      <protection locked="0"/>
    </xf>
    <xf numFmtId="0" fontId="6" fillId="7" borderId="10" xfId="0" applyFont="1" applyFill="1" applyBorder="1" applyAlignment="1" applyProtection="1">
      <alignment horizontal="left" wrapText="1"/>
      <protection locked="0"/>
    </xf>
    <xf numFmtId="0" fontId="6" fillId="7" borderId="45" xfId="0" applyFont="1" applyFill="1" applyBorder="1" applyAlignment="1" applyProtection="1">
      <alignment horizontal="left" wrapText="1"/>
      <protection locked="0"/>
    </xf>
    <xf numFmtId="0" fontId="6" fillId="7" borderId="46" xfId="0" applyFont="1" applyFill="1" applyBorder="1" applyAlignment="1" applyProtection="1">
      <alignment horizontal="left" wrapText="1"/>
      <protection locked="0"/>
    </xf>
    <xf numFmtId="0" fontId="6" fillId="0" borderId="10" xfId="0" applyFont="1" applyBorder="1" applyAlignment="1" applyProtection="1">
      <alignment horizontal="left" wrapText="1"/>
      <protection locked="0"/>
    </xf>
    <xf numFmtId="0" fontId="6" fillId="0" borderId="45" xfId="0" applyFont="1" applyBorder="1" applyAlignment="1" applyProtection="1">
      <alignment horizontal="left" wrapText="1"/>
      <protection locked="0"/>
    </xf>
    <xf numFmtId="0" fontId="6" fillId="0" borderId="46" xfId="0" applyFont="1" applyBorder="1" applyAlignment="1" applyProtection="1">
      <alignment horizontal="left" wrapText="1"/>
      <protection locked="0"/>
    </xf>
    <xf numFmtId="0" fontId="18" fillId="6" borderId="10" xfId="0" applyFont="1" applyFill="1" applyBorder="1" applyAlignment="1" applyProtection="1">
      <alignment horizontal="left"/>
      <protection locked="0"/>
    </xf>
    <xf numFmtId="0" fontId="18" fillId="6" borderId="45" xfId="0" applyFont="1" applyFill="1" applyBorder="1" applyAlignment="1" applyProtection="1">
      <alignment horizontal="left"/>
      <protection locked="0"/>
    </xf>
    <xf numFmtId="0" fontId="18" fillId="6" borderId="46" xfId="0" applyFont="1" applyFill="1" applyBorder="1" applyAlignment="1" applyProtection="1">
      <alignment horizontal="left"/>
      <protection locked="0"/>
    </xf>
    <xf numFmtId="0" fontId="6" fillId="7" borderId="1" xfId="0" applyFont="1" applyFill="1" applyBorder="1" applyAlignment="1" applyProtection="1">
      <alignment horizontal="center"/>
      <protection locked="0"/>
    </xf>
    <xf numFmtId="0" fontId="6" fillId="7" borderId="4" xfId="0" applyFont="1" applyFill="1" applyBorder="1" applyAlignment="1" applyProtection="1">
      <alignment horizontal="center"/>
      <protection locked="0"/>
    </xf>
    <xf numFmtId="0" fontId="17" fillId="6" borderId="1" xfId="0" applyFont="1" applyFill="1" applyBorder="1" applyAlignment="1" applyProtection="1">
      <alignment horizontal="center"/>
      <protection locked="0"/>
    </xf>
    <xf numFmtId="0" fontId="18" fillId="6" borderId="1" xfId="0" applyFont="1" applyFill="1" applyBorder="1" applyAlignment="1" applyProtection="1">
      <alignment horizontal="center"/>
      <protection locked="0"/>
    </xf>
    <xf numFmtId="0" fontId="0" fillId="7" borderId="10" xfId="0" applyFill="1" applyBorder="1" applyAlignment="1" applyProtection="1">
      <alignment horizontal="center"/>
      <protection locked="0"/>
    </xf>
    <xf numFmtId="0" fontId="0" fillId="7" borderId="45" xfId="0" applyFill="1" applyBorder="1" applyAlignment="1" applyProtection="1">
      <alignment horizontal="center"/>
      <protection locked="0"/>
    </xf>
    <xf numFmtId="0" fontId="0" fillId="7" borderId="46" xfId="0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45" xfId="0" applyBorder="1" applyAlignment="1" applyProtection="1">
      <alignment horizontal="left" wrapText="1"/>
      <protection locked="0"/>
    </xf>
    <xf numFmtId="0" fontId="0" fillId="0" borderId="46" xfId="0" applyBorder="1" applyAlignment="1" applyProtection="1">
      <alignment horizontal="left" wrapText="1"/>
      <protection locked="0"/>
    </xf>
    <xf numFmtId="43" fontId="6" fillId="6" borderId="11" xfId="0" applyNumberFormat="1" applyFont="1" applyFill="1" applyBorder="1" applyAlignment="1" applyProtection="1">
      <alignment horizontal="right"/>
      <protection locked="0"/>
    </xf>
    <xf numFmtId="43" fontId="6" fillId="6" borderId="51" xfId="0" applyNumberFormat="1" applyFont="1" applyFill="1" applyBorder="1" applyAlignment="1" applyProtection="1">
      <alignment horizontal="right"/>
      <protection locked="0"/>
    </xf>
    <xf numFmtId="43" fontId="6" fillId="6" borderId="61" xfId="0" applyNumberFormat="1" applyFont="1" applyFill="1" applyBorder="1" applyAlignment="1" applyProtection="1">
      <alignment horizontal="right"/>
      <protection locked="0"/>
    </xf>
    <xf numFmtId="43" fontId="6" fillId="9" borderId="42" xfId="0" applyNumberFormat="1" applyFont="1" applyFill="1" applyBorder="1" applyAlignment="1" applyProtection="1">
      <alignment horizontal="left"/>
      <protection locked="0"/>
    </xf>
    <xf numFmtId="43" fontId="6" fillId="9" borderId="46" xfId="0" applyNumberFormat="1" applyFont="1" applyFill="1" applyBorder="1" applyAlignment="1" applyProtection="1">
      <alignment horizontal="left"/>
      <protection locked="0"/>
    </xf>
    <xf numFmtId="0" fontId="4" fillId="9" borderId="42" xfId="0" applyFont="1" applyFill="1" applyBorder="1" applyAlignment="1" applyProtection="1">
      <alignment horizontal="center"/>
      <protection locked="0"/>
    </xf>
    <xf numFmtId="0" fontId="4" fillId="9" borderId="45" xfId="0" applyFont="1" applyFill="1" applyBorder="1" applyAlignment="1" applyProtection="1">
      <alignment horizontal="center"/>
      <protection locked="0"/>
    </xf>
    <xf numFmtId="0" fontId="4" fillId="9" borderId="46" xfId="0" applyFont="1" applyFill="1" applyBorder="1" applyAlignment="1" applyProtection="1">
      <alignment horizontal="center"/>
      <protection locked="0"/>
    </xf>
    <xf numFmtId="0" fontId="6" fillId="7" borderId="5" xfId="0" applyFont="1" applyFill="1" applyBorder="1" applyAlignment="1" applyProtection="1">
      <alignment horizontal="center"/>
      <protection locked="0"/>
    </xf>
    <xf numFmtId="0" fontId="6" fillId="0" borderId="42" xfId="0" applyFont="1" applyBorder="1" applyAlignment="1" applyProtection="1">
      <alignment horizontal="left" wrapText="1"/>
      <protection locked="0"/>
    </xf>
    <xf numFmtId="0" fontId="6" fillId="9" borderId="10" xfId="0" applyFont="1" applyFill="1" applyBorder="1" applyAlignment="1" applyProtection="1">
      <alignment horizontal="center"/>
      <protection locked="0"/>
    </xf>
    <xf numFmtId="0" fontId="6" fillId="9" borderId="45" xfId="0" applyFont="1" applyFill="1" applyBorder="1" applyAlignment="1" applyProtection="1">
      <alignment horizontal="center"/>
      <protection locked="0"/>
    </xf>
    <xf numFmtId="0" fontId="6" fillId="9" borderId="46" xfId="0" applyFont="1" applyFill="1" applyBorder="1" applyAlignment="1" applyProtection="1">
      <alignment horizontal="center"/>
      <protection locked="0"/>
    </xf>
    <xf numFmtId="0" fontId="6" fillId="7" borderId="4" xfId="0" applyFont="1" applyFill="1" applyBorder="1" applyAlignment="1" applyProtection="1">
      <alignment horizontal="right"/>
      <protection locked="0"/>
    </xf>
    <xf numFmtId="0" fontId="6" fillId="7" borderId="1" xfId="0" applyFont="1" applyFill="1" applyBorder="1" applyAlignment="1" applyProtection="1">
      <alignment horizontal="right"/>
      <protection locked="0"/>
    </xf>
    <xf numFmtId="0" fontId="2" fillId="21" borderId="13" xfId="0" applyFont="1" applyFill="1" applyBorder="1" applyAlignment="1" applyProtection="1">
      <alignment horizontal="center"/>
      <protection locked="0"/>
    </xf>
    <xf numFmtId="0" fontId="2" fillId="21" borderId="14" xfId="0" applyFont="1" applyFill="1" applyBorder="1" applyAlignment="1" applyProtection="1">
      <alignment horizontal="center"/>
      <protection locked="0"/>
    </xf>
    <xf numFmtId="0" fontId="2" fillId="21" borderId="41" xfId="0" applyFont="1" applyFill="1" applyBorder="1" applyAlignment="1" applyProtection="1">
      <alignment horizontal="center"/>
      <protection locked="0"/>
    </xf>
    <xf numFmtId="0" fontId="6" fillId="9" borderId="1" xfId="0" applyFont="1" applyFill="1" applyBorder="1" applyAlignment="1" applyProtection="1">
      <alignment horizontal="center"/>
      <protection locked="0"/>
    </xf>
    <xf numFmtId="0" fontId="17" fillId="6" borderId="39" xfId="0" applyFont="1" applyFill="1" applyBorder="1" applyAlignment="1" applyProtection="1">
      <alignment horizontal="center"/>
      <protection locked="0"/>
    </xf>
    <xf numFmtId="0" fontId="18" fillId="6" borderId="39" xfId="0" applyFont="1" applyFill="1" applyBorder="1" applyAlignment="1" applyProtection="1">
      <alignment horizontal="center"/>
      <protection locked="0"/>
    </xf>
    <xf numFmtId="0" fontId="4" fillId="12" borderId="30" xfId="0" applyFont="1" applyFill="1" applyBorder="1" applyAlignment="1" applyProtection="1">
      <alignment horizontal="center" vertical="center" wrapText="1"/>
      <protection locked="0"/>
    </xf>
    <xf numFmtId="0" fontId="4" fillId="12" borderId="32" xfId="0" applyFont="1" applyFill="1" applyBorder="1" applyAlignment="1" applyProtection="1">
      <alignment horizontal="center" vertical="center" wrapText="1"/>
      <protection locked="0"/>
    </xf>
    <xf numFmtId="0" fontId="6" fillId="7" borderId="10" xfId="0" applyFont="1" applyFill="1" applyBorder="1" applyAlignment="1" applyProtection="1">
      <alignment horizontal="center"/>
      <protection locked="0"/>
    </xf>
    <xf numFmtId="0" fontId="6" fillId="7" borderId="1" xfId="0" applyFont="1" applyFill="1" applyBorder="1" applyAlignment="1" applyProtection="1">
      <alignment horizontal="left"/>
      <protection locked="0"/>
    </xf>
    <xf numFmtId="44" fontId="6" fillId="7" borderId="1" xfId="0" applyNumberFormat="1" applyFont="1" applyFill="1" applyBorder="1" applyAlignment="1" applyProtection="1">
      <alignment horizontal="center"/>
      <protection locked="0"/>
    </xf>
    <xf numFmtId="0" fontId="4" fillId="13" borderId="2" xfId="0" applyFont="1" applyFill="1" applyBorder="1" applyAlignment="1" applyProtection="1">
      <alignment horizontal="center" vertical="center" wrapText="1"/>
      <protection locked="0"/>
    </xf>
    <xf numFmtId="0" fontId="4" fillId="13" borderId="19" xfId="0" applyFont="1" applyFill="1" applyBorder="1" applyAlignment="1" applyProtection="1">
      <alignment horizontal="center" vertical="center" wrapText="1"/>
      <protection locked="0"/>
    </xf>
    <xf numFmtId="0" fontId="11" fillId="4" borderId="30" xfId="0" applyFont="1" applyFill="1" applyBorder="1" applyAlignment="1" applyProtection="1">
      <alignment horizontal="center" vertical="center"/>
      <protection locked="0"/>
    </xf>
    <xf numFmtId="0" fontId="11" fillId="4" borderId="31" xfId="0" applyFont="1" applyFill="1" applyBorder="1" applyAlignment="1" applyProtection="1">
      <alignment horizontal="center" vertical="center"/>
      <protection locked="0"/>
    </xf>
    <xf numFmtId="0" fontId="11" fillId="4" borderId="32" xfId="0" applyFont="1" applyFill="1" applyBorder="1" applyAlignment="1" applyProtection="1">
      <alignment horizontal="center" vertical="center"/>
      <protection locked="0"/>
    </xf>
    <xf numFmtId="0" fontId="33" fillId="20" borderId="73" xfId="0" applyFont="1" applyFill="1" applyBorder="1" applyAlignment="1" applyProtection="1">
      <alignment horizontal="center" vertical="center"/>
      <protection locked="0"/>
    </xf>
    <xf numFmtId="0" fontId="33" fillId="20" borderId="31" xfId="0" applyFont="1" applyFill="1" applyBorder="1" applyAlignment="1" applyProtection="1">
      <alignment horizontal="center" vertical="center"/>
      <protection locked="0"/>
    </xf>
    <xf numFmtId="0" fontId="33" fillId="20" borderId="75" xfId="0" applyFont="1" applyFill="1" applyBorder="1" applyAlignment="1" applyProtection="1">
      <alignment horizontal="center" vertical="center"/>
      <protection locked="0"/>
    </xf>
    <xf numFmtId="0" fontId="4" fillId="7" borderId="30" xfId="0" applyFont="1" applyFill="1" applyBorder="1" applyAlignment="1" applyProtection="1">
      <alignment horizontal="center" vertical="center"/>
      <protection locked="0"/>
    </xf>
    <xf numFmtId="0" fontId="4" fillId="7" borderId="31" xfId="0" applyFont="1" applyFill="1" applyBorder="1" applyAlignment="1" applyProtection="1">
      <alignment horizontal="center" vertical="center"/>
      <protection locked="0"/>
    </xf>
    <xf numFmtId="0" fontId="4" fillId="7" borderId="75" xfId="0" applyFont="1" applyFill="1" applyBorder="1" applyAlignment="1" applyProtection="1">
      <alignment horizontal="center" vertical="center"/>
      <protection locked="0"/>
    </xf>
    <xf numFmtId="0" fontId="15" fillId="22" borderId="62" xfId="0" applyFont="1" applyFill="1" applyBorder="1" applyAlignment="1" applyProtection="1">
      <alignment horizontal="center" vertical="center"/>
    </xf>
    <xf numFmtId="0" fontId="6" fillId="9" borderId="4" xfId="0" applyFont="1" applyFill="1" applyBorder="1" applyAlignment="1" applyProtection="1">
      <alignment horizontal="left"/>
      <protection locked="0"/>
    </xf>
    <xf numFmtId="0" fontId="6" fillId="9" borderId="46" xfId="0" applyFont="1" applyFill="1" applyBorder="1" applyAlignment="1" applyProtection="1">
      <alignment horizontal="left"/>
      <protection locked="0"/>
    </xf>
    <xf numFmtId="0" fontId="6" fillId="9" borderId="1" xfId="0" applyFont="1" applyFill="1" applyBorder="1" applyAlignment="1" applyProtection="1">
      <alignment horizontal="left"/>
      <protection locked="0"/>
    </xf>
    <xf numFmtId="44" fontId="6" fillId="12" borderId="42" xfId="3" applyFont="1" applyFill="1" applyBorder="1" applyAlignment="1" applyProtection="1">
      <alignment horizontal="right" vertical="center"/>
      <protection locked="0"/>
    </xf>
    <xf numFmtId="44" fontId="6" fillId="12" borderId="45" xfId="3" applyFont="1" applyFill="1" applyBorder="1" applyAlignment="1" applyProtection="1">
      <alignment horizontal="right" vertical="center"/>
      <protection locked="0"/>
    </xf>
    <xf numFmtId="44" fontId="6" fillId="12" borderId="46" xfId="3" applyFont="1" applyFill="1" applyBorder="1" applyAlignment="1" applyProtection="1">
      <alignment horizontal="right" vertical="center"/>
      <protection locked="0"/>
    </xf>
    <xf numFmtId="0" fontId="17" fillId="6" borderId="5" xfId="0" applyFont="1" applyFill="1" applyBorder="1" applyAlignment="1" applyProtection="1">
      <alignment horizontal="center"/>
      <protection locked="0"/>
    </xf>
    <xf numFmtId="0" fontId="18" fillId="6" borderId="5" xfId="0" applyFont="1" applyFill="1" applyBorder="1" applyAlignment="1" applyProtection="1">
      <alignment horizontal="center"/>
      <protection locked="0"/>
    </xf>
    <xf numFmtId="44" fontId="6" fillId="9" borderId="42" xfId="3" applyFont="1" applyFill="1" applyBorder="1" applyAlignment="1" applyProtection="1">
      <protection locked="0"/>
    </xf>
    <xf numFmtId="44" fontId="6" fillId="9" borderId="46" xfId="3" applyFont="1" applyFill="1" applyBorder="1" applyAlignment="1" applyProtection="1">
      <protection locked="0"/>
    </xf>
    <xf numFmtId="0" fontId="6" fillId="16" borderId="42" xfId="0" applyFont="1" applyFill="1" applyBorder="1" applyAlignment="1" applyProtection="1">
      <alignment horizontal="right" wrapText="1"/>
      <protection locked="0"/>
    </xf>
    <xf numFmtId="0" fontId="6" fillId="16" borderId="45" xfId="0" applyFont="1" applyFill="1" applyBorder="1" applyAlignment="1" applyProtection="1">
      <alignment horizontal="right" wrapText="1"/>
      <protection locked="0"/>
    </xf>
    <xf numFmtId="0" fontId="6" fillId="16" borderId="46" xfId="0" applyFont="1" applyFill="1" applyBorder="1" applyAlignment="1" applyProtection="1">
      <alignment horizontal="right" wrapText="1"/>
      <protection locked="0"/>
    </xf>
    <xf numFmtId="44" fontId="6" fillId="16" borderId="42" xfId="3" applyFont="1" applyFill="1" applyBorder="1" applyAlignment="1" applyProtection="1">
      <alignment horizontal="right"/>
      <protection locked="0"/>
    </xf>
    <xf numFmtId="44" fontId="6" fillId="16" borderId="45" xfId="3" applyFont="1" applyFill="1" applyBorder="1" applyAlignment="1" applyProtection="1">
      <alignment horizontal="right"/>
      <protection locked="0"/>
    </xf>
    <xf numFmtId="44" fontId="6" fillId="16" borderId="46" xfId="3" applyFont="1" applyFill="1" applyBorder="1" applyAlignment="1" applyProtection="1">
      <alignment horizontal="right"/>
      <protection locked="0"/>
    </xf>
    <xf numFmtId="0" fontId="6" fillId="11" borderId="1" xfId="0" applyFont="1" applyFill="1" applyBorder="1" applyAlignment="1" applyProtection="1">
      <alignment horizontal="right" wrapText="1"/>
      <protection locked="0"/>
    </xf>
    <xf numFmtId="0" fontId="0" fillId="11" borderId="1" xfId="0" applyFill="1" applyBorder="1" applyAlignment="1" applyProtection="1">
      <alignment horizontal="right" vertical="center"/>
      <protection locked="0"/>
    </xf>
    <xf numFmtId="44" fontId="6" fillId="11" borderId="42" xfId="3" applyFont="1" applyFill="1" applyBorder="1" applyAlignment="1" applyProtection="1">
      <alignment horizontal="right"/>
      <protection locked="0"/>
    </xf>
    <xf numFmtId="44" fontId="6" fillId="11" borderId="45" xfId="3" applyFont="1" applyFill="1" applyBorder="1" applyAlignment="1" applyProtection="1">
      <alignment horizontal="right"/>
      <protection locked="0"/>
    </xf>
    <xf numFmtId="44" fontId="6" fillId="11" borderId="46" xfId="3" applyFont="1" applyFill="1" applyBorder="1" applyAlignment="1" applyProtection="1">
      <alignment horizontal="right"/>
      <protection locked="0"/>
    </xf>
    <xf numFmtId="0" fontId="6" fillId="12" borderId="42" xfId="0" applyFont="1" applyFill="1" applyBorder="1" applyAlignment="1" applyProtection="1">
      <alignment horizontal="right" wrapText="1"/>
      <protection locked="0"/>
    </xf>
    <xf numFmtId="0" fontId="6" fillId="12" borderId="45" xfId="0" applyFont="1" applyFill="1" applyBorder="1" applyAlignment="1" applyProtection="1">
      <alignment horizontal="right" wrapText="1"/>
      <protection locked="0"/>
    </xf>
    <xf numFmtId="0" fontId="6" fillId="12" borderId="46" xfId="0" applyFont="1" applyFill="1" applyBorder="1" applyAlignment="1" applyProtection="1">
      <alignment horizontal="right" wrapText="1"/>
      <protection locked="0"/>
    </xf>
    <xf numFmtId="44" fontId="6" fillId="12" borderId="42" xfId="3" applyFont="1" applyFill="1" applyBorder="1" applyAlignment="1" applyProtection="1">
      <alignment horizontal="right"/>
      <protection locked="0"/>
    </xf>
    <xf numFmtId="44" fontId="6" fillId="12" borderId="45" xfId="3" applyFont="1" applyFill="1" applyBorder="1" applyAlignment="1" applyProtection="1">
      <alignment horizontal="right"/>
      <protection locked="0"/>
    </xf>
    <xf numFmtId="44" fontId="6" fillId="12" borderId="46" xfId="3" applyFont="1" applyFill="1" applyBorder="1" applyAlignment="1" applyProtection="1">
      <alignment horizontal="right"/>
      <protection locked="0"/>
    </xf>
    <xf numFmtId="44" fontId="6" fillId="0" borderId="42" xfId="0" applyNumberFormat="1" applyFont="1" applyBorder="1" applyAlignment="1" applyProtection="1">
      <protection locked="0"/>
    </xf>
    <xf numFmtId="44" fontId="6" fillId="0" borderId="46" xfId="0" applyNumberFormat="1" applyFont="1" applyBorder="1" applyAlignment="1" applyProtection="1">
      <protection locked="0"/>
    </xf>
    <xf numFmtId="0" fontId="0" fillId="6" borderId="11" xfId="0" applyFill="1" applyBorder="1" applyAlignment="1" applyProtection="1">
      <alignment horizontal="center"/>
      <protection locked="0"/>
    </xf>
    <xf numFmtId="0" fontId="0" fillId="6" borderId="51" xfId="0" applyFill="1" applyBorder="1" applyAlignment="1" applyProtection="1">
      <alignment horizontal="center"/>
      <protection locked="0"/>
    </xf>
    <xf numFmtId="0" fontId="0" fillId="6" borderId="61" xfId="0" applyFill="1" applyBorder="1" applyAlignment="1" applyProtection="1">
      <alignment horizontal="center"/>
      <protection locked="0"/>
    </xf>
    <xf numFmtId="0" fontId="6" fillId="9" borderId="4" xfId="0" applyFont="1" applyFill="1" applyBorder="1" applyAlignment="1" applyProtection="1">
      <alignment horizontal="center"/>
      <protection locked="0"/>
    </xf>
    <xf numFmtId="0" fontId="0" fillId="7" borderId="66" xfId="0" applyFill="1" applyBorder="1" applyAlignment="1" applyProtection="1">
      <alignment horizontal="center"/>
      <protection locked="0"/>
    </xf>
    <xf numFmtId="0" fontId="0" fillId="7" borderId="65" xfId="0" applyFill="1" applyBorder="1" applyAlignment="1" applyProtection="1">
      <alignment horizontal="center"/>
      <protection locked="0"/>
    </xf>
    <xf numFmtId="0" fontId="0" fillId="7" borderId="64" xfId="0" applyFill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right" wrapText="1"/>
      <protection locked="0"/>
    </xf>
    <xf numFmtId="0" fontId="0" fillId="0" borderId="20" xfId="0" applyBorder="1" applyAlignment="1" applyProtection="1">
      <alignment horizontal="right" wrapText="1"/>
      <protection locked="0"/>
    </xf>
    <xf numFmtId="0" fontId="4" fillId="0" borderId="28" xfId="0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43" xfId="0" applyFont="1" applyBorder="1" applyAlignment="1" applyProtection="1">
      <alignment horizontal="right"/>
      <protection locked="0"/>
    </xf>
    <xf numFmtId="0" fontId="0" fillId="0" borderId="38" xfId="0" applyBorder="1" applyAlignment="1" applyProtection="1">
      <alignment horizontal="center" wrapText="1"/>
      <protection locked="0"/>
    </xf>
    <xf numFmtId="0" fontId="0" fillId="0" borderId="39" xfId="0" applyBorder="1" applyAlignment="1" applyProtection="1">
      <alignment horizontal="center" wrapText="1"/>
      <protection locked="0"/>
    </xf>
    <xf numFmtId="0" fontId="4" fillId="0" borderId="25" xfId="0" applyFont="1" applyBorder="1" applyAlignment="1" applyProtection="1">
      <alignment horizontal="right"/>
      <protection locked="0"/>
    </xf>
    <xf numFmtId="0" fontId="4" fillId="0" borderId="20" xfId="0" applyFont="1" applyBorder="1" applyAlignment="1" applyProtection="1">
      <alignment horizontal="right"/>
      <protection locked="0"/>
    </xf>
    <xf numFmtId="0" fontId="6" fillId="0" borderId="5" xfId="0" applyFont="1" applyBorder="1" applyAlignment="1" applyProtection="1">
      <alignment horizontal="right"/>
      <protection locked="0"/>
    </xf>
    <xf numFmtId="0" fontId="24" fillId="6" borderId="13" xfId="0" applyFont="1" applyFill="1" applyBorder="1" applyAlignment="1" applyProtection="1">
      <alignment horizontal="center" vertical="center"/>
      <protection locked="0"/>
    </xf>
    <xf numFmtId="0" fontId="5" fillId="6" borderId="14" xfId="0" applyFont="1" applyFill="1" applyBorder="1" applyAlignment="1" applyProtection="1">
      <alignment horizontal="center" vertical="center"/>
      <protection locked="0"/>
    </xf>
    <xf numFmtId="0" fontId="5" fillId="6" borderId="41" xfId="0" applyFont="1" applyFill="1" applyBorder="1" applyAlignment="1" applyProtection="1">
      <alignment horizontal="center" vertical="center"/>
      <protection locked="0"/>
    </xf>
    <xf numFmtId="0" fontId="18" fillId="6" borderId="33" xfId="0" applyFont="1" applyFill="1" applyBorder="1" applyAlignment="1" applyProtection="1">
      <alignment horizontal="left"/>
      <protection locked="0"/>
    </xf>
    <xf numFmtId="0" fontId="18" fillId="6" borderId="22" xfId="0" applyFont="1" applyFill="1" applyBorder="1" applyAlignment="1" applyProtection="1">
      <alignment horizontal="left"/>
      <protection locked="0"/>
    </xf>
    <xf numFmtId="0" fontId="18" fillId="6" borderId="35" xfId="0" applyFont="1" applyFill="1" applyBorder="1" applyAlignment="1" applyProtection="1">
      <alignment horizontal="left"/>
      <protection locked="0"/>
    </xf>
    <xf numFmtId="0" fontId="13" fillId="9" borderId="13" xfId="0" applyFont="1" applyFill="1" applyBorder="1" applyAlignment="1" applyProtection="1">
      <alignment horizontal="center" vertical="center"/>
      <protection locked="0"/>
    </xf>
    <xf numFmtId="0" fontId="13" fillId="9" borderId="14" xfId="0" applyFont="1" applyFill="1" applyBorder="1" applyAlignment="1" applyProtection="1">
      <alignment horizontal="center" vertical="center"/>
      <protection locked="0"/>
    </xf>
    <xf numFmtId="0" fontId="13" fillId="9" borderId="41" xfId="0" applyFont="1" applyFill="1" applyBorder="1" applyAlignment="1" applyProtection="1">
      <alignment horizontal="center" vertical="center"/>
      <protection locked="0"/>
    </xf>
    <xf numFmtId="0" fontId="13" fillId="9" borderId="10" xfId="0" applyFont="1" applyFill="1" applyBorder="1" applyAlignment="1" applyProtection="1">
      <alignment horizontal="center" vertical="center"/>
      <protection locked="0"/>
    </xf>
    <xf numFmtId="0" fontId="13" fillId="9" borderId="45" xfId="0" applyFont="1" applyFill="1" applyBorder="1" applyAlignment="1" applyProtection="1">
      <alignment horizontal="center" vertical="center"/>
      <protection locked="0"/>
    </xf>
    <xf numFmtId="0" fontId="13" fillId="9" borderId="78" xfId="0" applyFont="1" applyFill="1" applyBorder="1" applyAlignment="1" applyProtection="1">
      <alignment horizontal="center" vertical="center"/>
      <protection locked="0"/>
    </xf>
    <xf numFmtId="0" fontId="1" fillId="9" borderId="4" xfId="0" applyFont="1" applyFill="1" applyBorder="1" applyAlignment="1" applyProtection="1">
      <alignment horizontal="left"/>
      <protection locked="0"/>
    </xf>
    <xf numFmtId="2" fontId="13" fillId="24" borderId="14" xfId="0" applyNumberFormat="1" applyFont="1" applyFill="1" applyBorder="1" applyAlignment="1" applyProtection="1">
      <alignment horizontal="center" vertical="center"/>
      <protection locked="0"/>
    </xf>
    <xf numFmtId="2" fontId="13" fillId="24" borderId="47" xfId="0" applyNumberFormat="1" applyFont="1" applyFill="1" applyBorder="1" applyAlignment="1" applyProtection="1">
      <alignment horizontal="center" vertical="center"/>
      <protection locked="0"/>
    </xf>
    <xf numFmtId="2" fontId="13" fillId="24" borderId="45" xfId="0" applyNumberFormat="1" applyFont="1" applyFill="1" applyBorder="1" applyAlignment="1" applyProtection="1">
      <alignment horizontal="center" vertical="center"/>
      <protection locked="0"/>
    </xf>
    <xf numFmtId="2" fontId="13" fillId="24" borderId="46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45" xfId="0" applyFont="1" applyBorder="1" applyAlignment="1" applyProtection="1">
      <alignment horizontal="left"/>
      <protection locked="0"/>
    </xf>
    <xf numFmtId="0" fontId="6" fillId="0" borderId="46" xfId="0" applyFont="1" applyBorder="1" applyAlignment="1" applyProtection="1">
      <alignment horizontal="left"/>
      <protection locked="0"/>
    </xf>
    <xf numFmtId="0" fontId="6" fillId="9" borderId="10" xfId="0" applyFont="1" applyFill="1" applyBorder="1" applyAlignment="1" applyProtection="1">
      <alignment horizontal="left" wrapText="1"/>
      <protection locked="0"/>
    </xf>
    <xf numFmtId="0" fontId="0" fillId="9" borderId="45" xfId="0" applyFill="1" applyBorder="1" applyAlignment="1" applyProtection="1">
      <alignment horizontal="left" wrapText="1"/>
      <protection locked="0"/>
    </xf>
    <xf numFmtId="0" fontId="0" fillId="9" borderId="46" xfId="0" applyFill="1" applyBorder="1" applyAlignment="1" applyProtection="1">
      <alignment horizontal="left" wrapText="1"/>
      <protection locked="0"/>
    </xf>
    <xf numFmtId="2" fontId="4" fillId="9" borderId="0" xfId="0" applyNumberFormat="1" applyFont="1" applyFill="1" applyBorder="1" applyAlignment="1" applyProtection="1">
      <alignment horizontal="center"/>
      <protection locked="0"/>
    </xf>
    <xf numFmtId="0" fontId="23" fillId="20" borderId="30" xfId="0" applyFont="1" applyFill="1" applyBorder="1" applyAlignment="1" applyProtection="1">
      <alignment horizontal="center" vertical="center"/>
      <protection locked="0"/>
    </xf>
    <xf numFmtId="0" fontId="23" fillId="20" borderId="31" xfId="0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6" fillId="0" borderId="45" xfId="0" applyFont="1" applyBorder="1" applyAlignment="1" applyProtection="1">
      <alignment horizontal="left" vertical="center" wrapText="1"/>
      <protection locked="0"/>
    </xf>
    <xf numFmtId="0" fontId="6" fillId="0" borderId="46" xfId="0" applyFont="1" applyBorder="1" applyAlignment="1" applyProtection="1">
      <alignment horizontal="left" vertical="center" wrapText="1"/>
      <protection locked="0"/>
    </xf>
    <xf numFmtId="0" fontId="6" fillId="0" borderId="77" xfId="0" applyFont="1" applyBorder="1" applyAlignment="1" applyProtection="1">
      <alignment horizontal="left"/>
      <protection locked="0"/>
    </xf>
    <xf numFmtId="0" fontId="6" fillId="0" borderId="65" xfId="0" applyFont="1" applyBorder="1" applyAlignment="1" applyProtection="1">
      <alignment horizontal="left"/>
      <protection locked="0"/>
    </xf>
    <xf numFmtId="0" fontId="6" fillId="0" borderId="64" xfId="0" applyFont="1" applyBorder="1" applyAlignment="1" applyProtection="1">
      <alignment horizontal="left"/>
      <protection locked="0"/>
    </xf>
    <xf numFmtId="0" fontId="6" fillId="9" borderId="10" xfId="0" applyFont="1" applyFill="1" applyBorder="1" applyAlignment="1" applyProtection="1">
      <alignment horizontal="right"/>
      <protection locked="0"/>
    </xf>
    <xf numFmtId="0" fontId="6" fillId="9" borderId="45" xfId="0" applyFont="1" applyFill="1" applyBorder="1" applyAlignment="1" applyProtection="1">
      <alignment horizontal="right"/>
      <protection locked="0"/>
    </xf>
    <xf numFmtId="0" fontId="6" fillId="9" borderId="46" xfId="0" applyFont="1" applyFill="1" applyBorder="1" applyAlignment="1" applyProtection="1">
      <alignment horizontal="right"/>
      <protection locked="0"/>
    </xf>
    <xf numFmtId="0" fontId="1" fillId="0" borderId="10" xfId="0" applyFont="1" applyBorder="1" applyAlignment="1" applyProtection="1">
      <alignment horizontal="left" wrapText="1"/>
      <protection locked="0"/>
    </xf>
    <xf numFmtId="0" fontId="28" fillId="28" borderId="30" xfId="0" applyFont="1" applyFill="1" applyBorder="1" applyAlignment="1" applyProtection="1">
      <alignment horizontal="left"/>
      <protection locked="0"/>
    </xf>
    <xf numFmtId="0" fontId="28" fillId="28" borderId="31" xfId="0" applyFont="1" applyFill="1" applyBorder="1" applyAlignment="1" applyProtection="1">
      <alignment horizontal="left"/>
      <protection locked="0"/>
    </xf>
    <xf numFmtId="0" fontId="28" fillId="28" borderId="32" xfId="0" applyFont="1" applyFill="1" applyBorder="1" applyAlignment="1" applyProtection="1">
      <alignment horizontal="left"/>
      <protection locked="0"/>
    </xf>
    <xf numFmtId="14" fontId="26" fillId="0" borderId="30" xfId="0" applyNumberFormat="1" applyFont="1" applyBorder="1" applyAlignment="1" applyProtection="1">
      <alignment horizontal="center"/>
      <protection locked="0"/>
    </xf>
    <xf numFmtId="14" fontId="26" fillId="0" borderId="32" xfId="0" applyNumberFormat="1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right"/>
    </xf>
    <xf numFmtId="0" fontId="6" fillId="0" borderId="20" xfId="0" applyFont="1" applyBorder="1" applyAlignment="1" applyProtection="1">
      <alignment horizontal="right"/>
    </xf>
    <xf numFmtId="0" fontId="4" fillId="0" borderId="44" xfId="0" applyFont="1" applyBorder="1" applyAlignment="1" applyProtection="1">
      <alignment horizontal="right"/>
      <protection locked="0"/>
    </xf>
    <xf numFmtId="0" fontId="4" fillId="0" borderId="36" xfId="0" applyFont="1" applyBorder="1" applyAlignment="1" applyProtection="1">
      <alignment horizontal="right"/>
      <protection locked="0"/>
    </xf>
    <xf numFmtId="0" fontId="23" fillId="28" borderId="3" xfId="0" applyFont="1" applyFill="1" applyBorder="1" applyAlignment="1" applyProtection="1">
      <alignment horizontal="center"/>
    </xf>
    <xf numFmtId="0" fontId="23" fillId="28" borderId="74" xfId="0" applyFont="1" applyFill="1" applyBorder="1" applyAlignment="1" applyProtection="1">
      <alignment horizontal="center"/>
    </xf>
    <xf numFmtId="0" fontId="23" fillId="28" borderId="76" xfId="0" applyFont="1" applyFill="1" applyBorder="1" applyAlignment="1" applyProtection="1">
      <alignment horizontal="center"/>
    </xf>
    <xf numFmtId="0" fontId="4" fillId="19" borderId="28" xfId="0" applyFont="1" applyFill="1" applyBorder="1" applyAlignment="1" applyProtection="1">
      <alignment horizontal="right" vertical="center"/>
    </xf>
    <xf numFmtId="0" fontId="4" fillId="19" borderId="0" xfId="0" applyFont="1" applyFill="1" applyBorder="1" applyAlignment="1" applyProtection="1">
      <alignment horizontal="right" vertical="center"/>
    </xf>
    <xf numFmtId="0" fontId="4" fillId="19" borderId="33" xfId="0" applyFont="1" applyFill="1" applyBorder="1" applyAlignment="1" applyProtection="1">
      <alignment horizontal="right" vertical="center"/>
    </xf>
    <xf numFmtId="0" fontId="4" fillId="19" borderId="22" xfId="0" applyFont="1" applyFill="1" applyBorder="1" applyAlignment="1" applyProtection="1">
      <alignment horizontal="right" vertical="center"/>
    </xf>
    <xf numFmtId="0" fontId="15" fillId="19" borderId="73" xfId="0" applyFont="1" applyFill="1" applyBorder="1" applyAlignment="1" applyProtection="1">
      <alignment horizontal="center" vertical="center"/>
    </xf>
    <xf numFmtId="0" fontId="15" fillId="19" borderId="75" xfId="0" applyFont="1" applyFill="1" applyBorder="1" applyAlignment="1" applyProtection="1">
      <alignment horizontal="center" vertical="center"/>
    </xf>
    <xf numFmtId="0" fontId="18" fillId="6" borderId="42" xfId="0" applyFont="1" applyFill="1" applyBorder="1" applyAlignment="1" applyProtection="1">
      <alignment horizontal="center"/>
      <protection locked="0"/>
    </xf>
    <xf numFmtId="0" fontId="18" fillId="6" borderId="45" xfId="0" applyFont="1" applyFill="1" applyBorder="1" applyAlignment="1" applyProtection="1">
      <alignment horizontal="center"/>
      <protection locked="0"/>
    </xf>
    <xf numFmtId="0" fontId="18" fillId="6" borderId="46" xfId="0" applyFont="1" applyFill="1" applyBorder="1" applyAlignment="1" applyProtection="1">
      <alignment horizontal="center"/>
      <protection locked="0"/>
    </xf>
    <xf numFmtId="0" fontId="2" fillId="24" borderId="39" xfId="0" applyFont="1" applyFill="1" applyBorder="1" applyAlignment="1" applyProtection="1">
      <alignment horizontal="center" vertical="center" wrapText="1"/>
      <protection locked="0"/>
    </xf>
    <xf numFmtId="0" fontId="2" fillId="24" borderId="1" xfId="0" applyFont="1" applyFill="1" applyBorder="1" applyAlignment="1" applyProtection="1">
      <alignment horizontal="center" vertical="center" wrapText="1"/>
      <protection locked="0"/>
    </xf>
    <xf numFmtId="0" fontId="2" fillId="24" borderId="20" xfId="0" applyFont="1" applyFill="1" applyBorder="1" applyAlignment="1" applyProtection="1">
      <alignment horizontal="center" vertical="center" wrapText="1"/>
      <protection locked="0"/>
    </xf>
    <xf numFmtId="0" fontId="23" fillId="28" borderId="3" xfId="0" applyFont="1" applyFill="1" applyBorder="1" applyAlignment="1" applyProtection="1">
      <alignment horizontal="center"/>
      <protection locked="0"/>
    </xf>
    <xf numFmtId="0" fontId="23" fillId="28" borderId="74" xfId="0" applyFont="1" applyFill="1" applyBorder="1" applyAlignment="1" applyProtection="1">
      <alignment horizontal="center"/>
      <protection locked="0"/>
    </xf>
    <xf numFmtId="0" fontId="23" fillId="28" borderId="76" xfId="0" applyFont="1" applyFill="1" applyBorder="1" applyAlignment="1" applyProtection="1">
      <alignment horizontal="center"/>
      <protection locked="0"/>
    </xf>
    <xf numFmtId="0" fontId="4" fillId="19" borderId="50" xfId="0" applyFont="1" applyFill="1" applyBorder="1" applyAlignment="1" applyProtection="1">
      <alignment horizontal="right" vertical="center"/>
    </xf>
    <xf numFmtId="0" fontId="4" fillId="19" borderId="69" xfId="0" applyFont="1" applyFill="1" applyBorder="1" applyAlignment="1" applyProtection="1">
      <alignment horizontal="right" vertical="center"/>
    </xf>
    <xf numFmtId="0" fontId="23" fillId="28" borderId="30" xfId="0" applyFont="1" applyFill="1" applyBorder="1" applyAlignment="1" applyProtection="1">
      <alignment horizontal="left"/>
      <protection locked="0"/>
    </xf>
    <xf numFmtId="0" fontId="23" fillId="28" borderId="31" xfId="0" applyFont="1" applyFill="1" applyBorder="1" applyAlignment="1" applyProtection="1">
      <alignment horizontal="left"/>
      <protection locked="0"/>
    </xf>
    <xf numFmtId="0" fontId="25" fillId="28" borderId="31" xfId="0" applyFont="1" applyFill="1" applyBorder="1" applyAlignment="1" applyProtection="1">
      <alignment horizontal="center"/>
      <protection locked="0"/>
    </xf>
    <xf numFmtId="0" fontId="25" fillId="28" borderId="74" xfId="0" applyFont="1" applyFill="1" applyBorder="1" applyAlignment="1" applyProtection="1">
      <alignment horizontal="center"/>
      <protection locked="0"/>
    </xf>
    <xf numFmtId="2" fontId="13" fillId="24" borderId="51" xfId="0" applyNumberFormat="1" applyFont="1" applyFill="1" applyBorder="1" applyAlignment="1" applyProtection="1">
      <alignment horizontal="center" vertical="center"/>
      <protection locked="0"/>
    </xf>
    <xf numFmtId="2" fontId="13" fillId="24" borderId="61" xfId="0" applyNumberFormat="1" applyFont="1" applyFill="1" applyBorder="1" applyAlignment="1" applyProtection="1">
      <alignment horizontal="center" vertical="center"/>
      <protection locked="0"/>
    </xf>
    <xf numFmtId="0" fontId="18" fillId="6" borderId="13" xfId="0" applyFont="1" applyFill="1" applyBorder="1" applyAlignment="1" applyProtection="1">
      <alignment horizontal="center" vertical="center"/>
      <protection locked="0"/>
    </xf>
    <xf numFmtId="0" fontId="4" fillId="6" borderId="14" xfId="0" applyFont="1" applyFill="1" applyBorder="1" applyAlignment="1" applyProtection="1">
      <alignment horizontal="center" vertical="center"/>
      <protection locked="0"/>
    </xf>
    <xf numFmtId="0" fontId="4" fillId="6" borderId="41" xfId="0" applyFont="1" applyFill="1" applyBorder="1" applyAlignment="1" applyProtection="1">
      <alignment horizontal="center" vertical="center"/>
      <protection locked="0"/>
    </xf>
    <xf numFmtId="10" fontId="27" fillId="0" borderId="10" xfId="0" applyNumberFormat="1" applyFont="1" applyBorder="1" applyAlignment="1" applyProtection="1">
      <alignment horizontal="right"/>
      <protection locked="0"/>
    </xf>
    <xf numFmtId="10" fontId="27" fillId="0" borderId="45" xfId="0" applyNumberFormat="1" applyFont="1" applyBorder="1" applyAlignment="1" applyProtection="1">
      <alignment horizontal="right"/>
      <protection locked="0"/>
    </xf>
    <xf numFmtId="10" fontId="27" fillId="0" borderId="46" xfId="0" applyNumberFormat="1" applyFont="1" applyBorder="1" applyAlignment="1" applyProtection="1">
      <alignment horizontal="right"/>
      <protection locked="0"/>
    </xf>
    <xf numFmtId="44" fontId="27" fillId="10" borderId="42" xfId="0" applyNumberFormat="1" applyFont="1" applyFill="1" applyBorder="1" applyAlignment="1" applyProtection="1">
      <alignment horizontal="right"/>
    </xf>
    <xf numFmtId="44" fontId="27" fillId="10" borderId="45" xfId="0" applyNumberFormat="1" applyFont="1" applyFill="1" applyBorder="1" applyAlignment="1" applyProtection="1">
      <alignment horizontal="right"/>
    </xf>
    <xf numFmtId="44" fontId="27" fillId="10" borderId="46" xfId="0" applyNumberFormat="1" applyFont="1" applyFill="1" applyBorder="1" applyAlignment="1" applyProtection="1">
      <alignment horizontal="right"/>
    </xf>
    <xf numFmtId="10" fontId="4" fillId="0" borderId="11" xfId="0" applyNumberFormat="1" applyFont="1" applyBorder="1" applyAlignment="1" applyProtection="1">
      <alignment horizontal="center"/>
      <protection locked="0"/>
    </xf>
    <xf numFmtId="10" fontId="4" fillId="0" borderId="51" xfId="0" applyNumberFormat="1" applyFont="1" applyBorder="1" applyAlignment="1" applyProtection="1">
      <alignment horizontal="center"/>
      <protection locked="0"/>
    </xf>
    <xf numFmtId="0" fontId="6" fillId="0" borderId="51" xfId="0" applyFont="1" applyBorder="1" applyAlignment="1" applyProtection="1">
      <alignment horizontal="right"/>
      <protection locked="0"/>
    </xf>
    <xf numFmtId="0" fontId="6" fillId="0" borderId="61" xfId="0" applyFont="1" applyBorder="1" applyAlignment="1" applyProtection="1">
      <alignment horizontal="right"/>
      <protection locked="0"/>
    </xf>
    <xf numFmtId="0" fontId="1" fillId="0" borderId="10" xfId="0" applyFont="1" applyBorder="1" applyAlignment="1" applyProtection="1">
      <alignment horizontal="right"/>
      <protection locked="0"/>
    </xf>
    <xf numFmtId="0" fontId="1" fillId="0" borderId="45" xfId="0" applyFont="1" applyBorder="1" applyAlignment="1" applyProtection="1">
      <alignment horizontal="right"/>
      <protection locked="0"/>
    </xf>
    <xf numFmtId="0" fontId="1" fillId="0" borderId="46" xfId="0" applyFont="1" applyBorder="1" applyAlignment="1" applyProtection="1">
      <alignment horizontal="right"/>
      <protection locked="0"/>
    </xf>
    <xf numFmtId="0" fontId="4" fillId="19" borderId="18" xfId="0" applyFont="1" applyFill="1" applyBorder="1" applyAlignment="1" applyProtection="1">
      <alignment horizontal="right" vertical="center"/>
    </xf>
    <xf numFmtId="0" fontId="4" fillId="19" borderId="2" xfId="0" applyFont="1" applyFill="1" applyBorder="1" applyAlignment="1" applyProtection="1">
      <alignment horizontal="right" vertical="center"/>
    </xf>
    <xf numFmtId="44" fontId="11" fillId="11" borderId="30" xfId="0" applyNumberFormat="1" applyFont="1" applyFill="1" applyBorder="1" applyAlignment="1" applyProtection="1">
      <alignment horizontal="center" vertical="center"/>
      <protection locked="0"/>
    </xf>
    <xf numFmtId="44" fontId="11" fillId="11" borderId="31" xfId="0" applyNumberFormat="1" applyFont="1" applyFill="1" applyBorder="1" applyAlignment="1" applyProtection="1">
      <alignment horizontal="center" vertical="center"/>
      <protection locked="0"/>
    </xf>
    <xf numFmtId="44" fontId="11" fillId="11" borderId="32" xfId="0" applyNumberFormat="1" applyFont="1" applyFill="1" applyBorder="1" applyAlignment="1" applyProtection="1">
      <alignment horizontal="center" vertical="center"/>
      <protection locked="0"/>
    </xf>
    <xf numFmtId="43" fontId="11" fillId="12" borderId="30" xfId="0" applyNumberFormat="1" applyFont="1" applyFill="1" applyBorder="1" applyAlignment="1" applyProtection="1">
      <alignment horizontal="center" vertical="center"/>
      <protection locked="0"/>
    </xf>
    <xf numFmtId="43" fontId="11" fillId="12" borderId="31" xfId="0" applyNumberFormat="1" applyFont="1" applyFill="1" applyBorder="1" applyAlignment="1" applyProtection="1">
      <alignment horizontal="center" vertical="center"/>
      <protection locked="0"/>
    </xf>
    <xf numFmtId="43" fontId="11" fillId="12" borderId="32" xfId="0" applyNumberFormat="1" applyFont="1" applyFill="1" applyBorder="1" applyAlignment="1" applyProtection="1">
      <alignment horizontal="center" vertical="center"/>
      <protection locked="0"/>
    </xf>
    <xf numFmtId="43" fontId="11" fillId="16" borderId="30" xfId="0" applyNumberFormat="1" applyFont="1" applyFill="1" applyBorder="1" applyAlignment="1" applyProtection="1">
      <alignment horizontal="center" vertical="center"/>
      <protection locked="0"/>
    </xf>
    <xf numFmtId="43" fontId="11" fillId="16" borderId="31" xfId="0" applyNumberFormat="1" applyFont="1" applyFill="1" applyBorder="1" applyAlignment="1" applyProtection="1">
      <alignment horizontal="center" vertical="center"/>
      <protection locked="0"/>
    </xf>
    <xf numFmtId="43" fontId="11" fillId="16" borderId="32" xfId="0" applyNumberFormat="1" applyFont="1" applyFill="1" applyBorder="1" applyAlignment="1" applyProtection="1">
      <alignment horizontal="center" vertical="center"/>
      <protection locked="0"/>
    </xf>
    <xf numFmtId="0" fontId="2" fillId="16" borderId="13" xfId="0" applyFont="1" applyFill="1" applyBorder="1" applyAlignment="1" applyProtection="1">
      <alignment horizontal="center" vertical="center"/>
      <protection locked="0"/>
    </xf>
    <xf numFmtId="0" fontId="2" fillId="16" borderId="14" xfId="0" applyFont="1" applyFill="1" applyBorder="1" applyAlignment="1" applyProtection="1">
      <alignment horizontal="center" vertical="center"/>
      <protection locked="0"/>
    </xf>
    <xf numFmtId="0" fontId="2" fillId="16" borderId="41" xfId="0" applyFont="1" applyFill="1" applyBorder="1" applyAlignment="1" applyProtection="1">
      <alignment horizontal="center" vertical="center"/>
      <protection locked="0"/>
    </xf>
    <xf numFmtId="0" fontId="2" fillId="12" borderId="13" xfId="0" applyFont="1" applyFill="1" applyBorder="1" applyAlignment="1" applyProtection="1">
      <alignment horizontal="center" vertical="center"/>
      <protection locked="0"/>
    </xf>
    <xf numFmtId="0" fontId="2" fillId="12" borderId="14" xfId="0" applyFont="1" applyFill="1" applyBorder="1" applyAlignment="1" applyProtection="1">
      <alignment horizontal="center" vertical="center"/>
      <protection locked="0"/>
    </xf>
    <xf numFmtId="0" fontId="2" fillId="12" borderId="41" xfId="0" applyFont="1" applyFill="1" applyBorder="1" applyAlignment="1" applyProtection="1">
      <alignment horizontal="center" vertical="center"/>
      <protection locked="0"/>
    </xf>
    <xf numFmtId="43" fontId="2" fillId="11" borderId="13" xfId="0" applyNumberFormat="1" applyFont="1" applyFill="1" applyBorder="1" applyAlignment="1" applyProtection="1">
      <alignment horizontal="center" vertical="center"/>
      <protection locked="0"/>
    </xf>
    <xf numFmtId="43" fontId="2" fillId="11" borderId="14" xfId="0" applyNumberFormat="1" applyFont="1" applyFill="1" applyBorder="1" applyAlignment="1" applyProtection="1">
      <alignment horizontal="center" vertical="center"/>
      <protection locked="0"/>
    </xf>
    <xf numFmtId="43" fontId="2" fillId="11" borderId="41" xfId="0" applyNumberFormat="1" applyFont="1" applyFill="1" applyBorder="1" applyAlignment="1" applyProtection="1">
      <alignment horizontal="center" vertical="center"/>
      <protection locked="0"/>
    </xf>
    <xf numFmtId="0" fontId="18" fillId="6" borderId="33" xfId="0" applyFont="1" applyFill="1" applyBorder="1" applyAlignment="1" applyProtection="1">
      <alignment horizontal="center" vertical="center"/>
      <protection locked="0"/>
    </xf>
    <xf numFmtId="0" fontId="4" fillId="6" borderId="22" xfId="0" applyFont="1" applyFill="1" applyBorder="1" applyAlignment="1" applyProtection="1">
      <alignment horizontal="center" vertical="center"/>
      <protection locked="0"/>
    </xf>
    <xf numFmtId="0" fontId="4" fillId="6" borderId="34" xfId="0" applyFont="1" applyFill="1" applyBorder="1" applyAlignment="1" applyProtection="1">
      <alignment horizontal="center" vertical="center"/>
      <protection locked="0"/>
    </xf>
    <xf numFmtId="0" fontId="0" fillId="11" borderId="13" xfId="0" applyFill="1" applyBorder="1" applyAlignment="1">
      <alignment horizontal="center"/>
    </xf>
    <xf numFmtId="0" fontId="0" fillId="11" borderId="41" xfId="0" applyFill="1" applyBorder="1" applyAlignment="1">
      <alignment horizontal="center"/>
    </xf>
    <xf numFmtId="0" fontId="6" fillId="12" borderId="13" xfId="0" applyFont="1" applyFill="1" applyBorder="1" applyAlignment="1">
      <alignment horizontal="center"/>
    </xf>
    <xf numFmtId="0" fontId="6" fillId="12" borderId="41" xfId="0" applyFont="1" applyFill="1" applyBorder="1" applyAlignment="1">
      <alignment horizontal="center"/>
    </xf>
    <xf numFmtId="0" fontId="6" fillId="14" borderId="13" xfId="0" applyFont="1" applyFill="1" applyBorder="1" applyAlignment="1">
      <alignment horizontal="center"/>
    </xf>
    <xf numFmtId="0" fontId="6" fillId="14" borderId="41" xfId="0" applyFont="1" applyFill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0" fontId="12" fillId="0" borderId="12" xfId="0" applyFont="1" applyBorder="1" applyAlignment="1">
      <alignment horizontal="center" vertical="center" textRotation="90"/>
    </xf>
    <xf numFmtId="0" fontId="12" fillId="0" borderId="26" xfId="0" applyFont="1" applyBorder="1" applyAlignment="1">
      <alignment horizontal="center" vertical="center" textRotation="90"/>
    </xf>
    <xf numFmtId="0" fontId="12" fillId="0" borderId="79" xfId="0" applyFont="1" applyBorder="1" applyAlignment="1">
      <alignment horizontal="center" vertical="center" textRotation="90"/>
    </xf>
    <xf numFmtId="0" fontId="17" fillId="6" borderId="14" xfId="0" applyFont="1" applyFill="1" applyBorder="1" applyAlignment="1">
      <alignment horizontal="center"/>
    </xf>
    <xf numFmtId="0" fontId="17" fillId="6" borderId="41" xfId="0" applyFont="1" applyFill="1" applyBorder="1" applyAlignment="1">
      <alignment horizontal="center"/>
    </xf>
    <xf numFmtId="9" fontId="0" fillId="7" borderId="1" xfId="0" applyNumberFormat="1" applyFill="1" applyBorder="1" applyAlignment="1">
      <alignment horizontal="center"/>
    </xf>
    <xf numFmtId="0" fontId="11" fillId="26" borderId="38" xfId="0" applyFont="1" applyFill="1" applyBorder="1" applyAlignment="1">
      <alignment horizontal="left"/>
    </xf>
    <xf numFmtId="0" fontId="11" fillId="26" borderId="39" xfId="0" applyFont="1" applyFill="1" applyBorder="1" applyAlignment="1">
      <alignment horizontal="left"/>
    </xf>
    <xf numFmtId="0" fontId="11" fillId="26" borderId="40" xfId="0" applyFont="1" applyFill="1" applyBorder="1" applyAlignment="1">
      <alignment horizontal="left"/>
    </xf>
    <xf numFmtId="0" fontId="8" fillId="26" borderId="4" xfId="0" applyFont="1" applyFill="1" applyBorder="1" applyAlignment="1">
      <alignment horizontal="left"/>
    </xf>
    <xf numFmtId="0" fontId="8" fillId="26" borderId="1" xfId="0" applyFont="1" applyFill="1" applyBorder="1" applyAlignment="1">
      <alignment horizontal="left"/>
    </xf>
    <xf numFmtId="0" fontId="8" fillId="26" borderId="9" xfId="0" applyFont="1" applyFill="1" applyBorder="1" applyAlignment="1">
      <alignment horizontal="left"/>
    </xf>
    <xf numFmtId="0" fontId="8" fillId="26" borderId="25" xfId="0" applyFont="1" applyFill="1" applyBorder="1" applyAlignment="1">
      <alignment horizontal="left"/>
    </xf>
    <xf numFmtId="0" fontId="8" fillId="26" borderId="20" xfId="0" applyFont="1" applyFill="1" applyBorder="1" applyAlignment="1">
      <alignment horizontal="left"/>
    </xf>
    <xf numFmtId="0" fontId="8" fillId="26" borderId="21" xfId="0" applyFont="1" applyFill="1" applyBorder="1" applyAlignment="1">
      <alignment horizontal="left"/>
    </xf>
    <xf numFmtId="0" fontId="4" fillId="19" borderId="30" xfId="0" applyFont="1" applyFill="1" applyBorder="1" applyAlignment="1">
      <alignment horizontal="center"/>
    </xf>
    <xf numFmtId="0" fontId="4" fillId="19" borderId="31" xfId="0" applyFont="1" applyFill="1" applyBorder="1" applyAlignment="1">
      <alignment horizontal="center"/>
    </xf>
    <xf numFmtId="0" fontId="4" fillId="19" borderId="32" xfId="0" applyFont="1" applyFill="1" applyBorder="1" applyAlignment="1">
      <alignment horizontal="center"/>
    </xf>
    <xf numFmtId="0" fontId="4" fillId="8" borderId="31" xfId="0" applyFont="1" applyFill="1" applyBorder="1" applyAlignment="1">
      <alignment horizontal="center"/>
    </xf>
    <xf numFmtId="0" fontId="4" fillId="8" borderId="32" xfId="0" applyFont="1" applyFill="1" applyBorder="1" applyAlignment="1">
      <alignment horizontal="center"/>
    </xf>
    <xf numFmtId="0" fontId="4" fillId="23" borderId="30" xfId="0" applyFont="1" applyFill="1" applyBorder="1" applyAlignment="1">
      <alignment horizontal="center"/>
    </xf>
    <xf numFmtId="0" fontId="4" fillId="23" borderId="31" xfId="0" applyFont="1" applyFill="1" applyBorder="1" applyAlignment="1">
      <alignment horizontal="center"/>
    </xf>
    <xf numFmtId="0" fontId="4" fillId="23" borderId="32" xfId="0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47" xfId="0" applyFont="1" applyBorder="1" applyAlignment="1">
      <alignment horizontal="left"/>
    </xf>
    <xf numFmtId="14" fontId="8" fillId="7" borderId="13" xfId="0" applyNumberFormat="1" applyFont="1" applyFill="1" applyBorder="1" applyAlignment="1">
      <alignment horizontal="center"/>
    </xf>
    <xf numFmtId="14" fontId="8" fillId="7" borderId="14" xfId="0" applyNumberFormat="1" applyFont="1" applyFill="1" applyBorder="1" applyAlignment="1">
      <alignment horizontal="center"/>
    </xf>
    <xf numFmtId="14" fontId="8" fillId="7" borderId="41" xfId="0" applyNumberFormat="1" applyFont="1" applyFill="1" applyBorder="1" applyAlignment="1">
      <alignment horizontal="center"/>
    </xf>
    <xf numFmtId="0" fontId="11" fillId="31" borderId="38" xfId="0" applyFont="1" applyFill="1" applyBorder="1" applyAlignment="1">
      <alignment horizontal="left"/>
    </xf>
    <xf numFmtId="0" fontId="11" fillId="31" borderId="39" xfId="0" applyFont="1" applyFill="1" applyBorder="1" applyAlignment="1">
      <alignment horizontal="left"/>
    </xf>
    <xf numFmtId="0" fontId="11" fillId="31" borderId="40" xfId="0" applyFont="1" applyFill="1" applyBorder="1" applyAlignment="1">
      <alignment horizontal="left"/>
    </xf>
    <xf numFmtId="0" fontId="8" fillId="31" borderId="4" xfId="0" applyFont="1" applyFill="1" applyBorder="1" applyAlignment="1">
      <alignment horizontal="left"/>
    </xf>
    <xf numFmtId="0" fontId="8" fillId="31" borderId="1" xfId="0" applyFont="1" applyFill="1" applyBorder="1" applyAlignment="1">
      <alignment horizontal="left"/>
    </xf>
    <xf numFmtId="0" fontId="8" fillId="31" borderId="9" xfId="0" applyFont="1" applyFill="1" applyBorder="1" applyAlignment="1">
      <alignment horizontal="left"/>
    </xf>
    <xf numFmtId="0" fontId="8" fillId="31" borderId="25" xfId="0" applyFont="1" applyFill="1" applyBorder="1" applyAlignment="1">
      <alignment horizontal="left"/>
    </xf>
    <xf numFmtId="0" fontId="8" fillId="31" borderId="20" xfId="0" applyFont="1" applyFill="1" applyBorder="1" applyAlignment="1">
      <alignment horizontal="left"/>
    </xf>
    <xf numFmtId="0" fontId="8" fillId="31" borderId="21" xfId="0" applyFont="1" applyFill="1" applyBorder="1" applyAlignment="1">
      <alignment horizontal="left"/>
    </xf>
    <xf numFmtId="0" fontId="11" fillId="16" borderId="38" xfId="0" applyFont="1" applyFill="1" applyBorder="1" applyAlignment="1">
      <alignment horizontal="left"/>
    </xf>
    <xf numFmtId="0" fontId="11" fillId="16" borderId="39" xfId="0" applyFont="1" applyFill="1" applyBorder="1" applyAlignment="1">
      <alignment horizontal="left"/>
    </xf>
    <xf numFmtId="0" fontId="11" fillId="16" borderId="40" xfId="0" applyFont="1" applyFill="1" applyBorder="1" applyAlignment="1">
      <alignment horizontal="left"/>
    </xf>
    <xf numFmtId="0" fontId="8" fillId="16" borderId="4" xfId="0" applyFont="1" applyFill="1" applyBorder="1" applyAlignment="1">
      <alignment horizontal="left"/>
    </xf>
    <xf numFmtId="0" fontId="8" fillId="16" borderId="1" xfId="0" applyFont="1" applyFill="1" applyBorder="1" applyAlignment="1">
      <alignment horizontal="left"/>
    </xf>
    <xf numFmtId="0" fontId="8" fillId="16" borderId="9" xfId="0" applyFont="1" applyFill="1" applyBorder="1" applyAlignment="1">
      <alignment horizontal="left"/>
    </xf>
    <xf numFmtId="0" fontId="8" fillId="16" borderId="25" xfId="0" applyFont="1" applyFill="1" applyBorder="1" applyAlignment="1">
      <alignment horizontal="left"/>
    </xf>
    <xf numFmtId="0" fontId="8" fillId="16" borderId="20" xfId="0" applyFont="1" applyFill="1" applyBorder="1" applyAlignment="1">
      <alignment horizontal="left"/>
    </xf>
    <xf numFmtId="0" fontId="8" fillId="16" borderId="21" xfId="0" applyFont="1" applyFill="1" applyBorder="1" applyAlignment="1">
      <alignment horizontal="left"/>
    </xf>
  </cellXfs>
  <cellStyles count="5">
    <cellStyle name="Bad" xfId="1" builtinId="27"/>
    <cellStyle name="Comma" xfId="2" builtinId="3"/>
    <cellStyle name="Currency" xfId="3" builtinId="4"/>
    <cellStyle name="Normal" xfId="0" builtinId="0"/>
    <cellStyle name="Percent" xfId="4" builtinId="5"/>
  </cellStyles>
  <dxfs count="0"/>
  <tableStyles count="0" defaultTableStyle="TableStyleMedium9" defaultPivotStyle="PivotStyleLight16"/>
  <colors>
    <mruColors>
      <color rgb="FF008E40"/>
      <color rgb="FFF3F67E"/>
      <color rgb="FFF7F9A1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54909</xdr:colOff>
      <xdr:row>252</xdr:row>
      <xdr:rowOff>78442</xdr:rowOff>
    </xdr:from>
    <xdr:to>
      <xdr:col>10</xdr:col>
      <xdr:colOff>616323</xdr:colOff>
      <xdr:row>254</xdr:row>
      <xdr:rowOff>112059</xdr:rowOff>
    </xdr:to>
    <xdr:sp macro="" textlink="">
      <xdr:nvSpPr>
        <xdr:cNvPr id="2" name="Rounded Rectangle 1"/>
        <xdr:cNvSpPr/>
      </xdr:nvSpPr>
      <xdr:spPr>
        <a:xfrm>
          <a:off x="54909" y="38346530"/>
          <a:ext cx="5559238" cy="347382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If faculty included in group</a:t>
          </a:r>
          <a:r>
            <a:rPr lang="en-US" sz="1100" baseline="0"/>
            <a:t> meals</a:t>
          </a:r>
          <a:r>
            <a:rPr lang="en-US" sz="1100"/>
            <a:t>, adjust math in column </a:t>
          </a:r>
          <a:r>
            <a:rPr lang="en-US" sz="1100" baseline="0"/>
            <a:t>Q </a:t>
          </a:r>
          <a:r>
            <a:rPr lang="en-US" sz="1100"/>
            <a:t>&amp; subtract</a:t>
          </a:r>
          <a:r>
            <a:rPr lang="en-US" sz="1100" baseline="0"/>
            <a:t> </a:t>
          </a:r>
          <a:r>
            <a:rPr lang="en-US" sz="1100"/>
            <a:t>meals from per diem.</a:t>
          </a:r>
        </a:p>
      </xdr:txBody>
    </xdr:sp>
    <xdr:clientData fPrintsWithSheet="0"/>
  </xdr:twoCellAnchor>
  <xdr:twoCellAnchor>
    <xdr:from>
      <xdr:col>0</xdr:col>
      <xdr:colOff>67235</xdr:colOff>
      <xdr:row>314</xdr:row>
      <xdr:rowOff>112059</xdr:rowOff>
    </xdr:from>
    <xdr:to>
      <xdr:col>9</xdr:col>
      <xdr:colOff>224118</xdr:colOff>
      <xdr:row>316</xdr:row>
      <xdr:rowOff>34178</xdr:rowOff>
    </xdr:to>
    <xdr:sp macro="" textlink="">
      <xdr:nvSpPr>
        <xdr:cNvPr id="4" name="Rounded Rectangle 3"/>
        <xdr:cNvSpPr/>
      </xdr:nvSpPr>
      <xdr:spPr>
        <a:xfrm>
          <a:off x="67235" y="49552412"/>
          <a:ext cx="4997824" cy="23588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If paid by Dept/College,</a:t>
          </a:r>
          <a:r>
            <a:rPr lang="en-US" sz="1100" baseline="0"/>
            <a:t> </a:t>
          </a:r>
          <a:r>
            <a:rPr lang="en-US" sz="1100"/>
            <a:t>remove cost from column R and note</a:t>
          </a:r>
          <a:r>
            <a:rPr lang="en-US" sz="1100" baseline="0"/>
            <a:t> at bottom of budget.</a:t>
          </a:r>
          <a:endParaRPr lang="en-US" sz="1100"/>
        </a:p>
      </xdr:txBody>
    </xdr:sp>
    <xdr:clientData fPrintsWithSheet="0"/>
  </xdr:twoCellAnchor>
  <xdr:twoCellAnchor>
    <xdr:from>
      <xdr:col>0</xdr:col>
      <xdr:colOff>78440</xdr:colOff>
      <xdr:row>306</xdr:row>
      <xdr:rowOff>89647</xdr:rowOff>
    </xdr:from>
    <xdr:to>
      <xdr:col>6</xdr:col>
      <xdr:colOff>190499</xdr:colOff>
      <xdr:row>309</xdr:row>
      <xdr:rowOff>134470</xdr:rowOff>
    </xdr:to>
    <xdr:sp macro="" textlink="">
      <xdr:nvSpPr>
        <xdr:cNvPr id="7" name="Rounded Rectangle 6"/>
        <xdr:cNvSpPr/>
      </xdr:nvSpPr>
      <xdr:spPr>
        <a:xfrm>
          <a:off x="78440" y="48263735"/>
          <a:ext cx="4067735" cy="51547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Only required immunizations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 sz="1100" baseline="0"/>
        </a:p>
        <a:p>
          <a:pPr algn="ctr"/>
          <a:r>
            <a:rPr lang="en-US" sz="1100" baseline="0"/>
            <a:t>Does not cover flu vaccine or other routine vaccinations.</a:t>
          </a:r>
          <a:endParaRPr lang="en-US" sz="1100"/>
        </a:p>
      </xdr:txBody>
    </xdr:sp>
    <xdr:clientData fPrintsWithSheet="0"/>
  </xdr:twoCellAnchor>
  <xdr:twoCellAnchor>
    <xdr:from>
      <xdr:col>35</xdr:col>
      <xdr:colOff>580467</xdr:colOff>
      <xdr:row>13</xdr:row>
      <xdr:rowOff>67235</xdr:rowOff>
    </xdr:from>
    <xdr:to>
      <xdr:col>39</xdr:col>
      <xdr:colOff>790017</xdr:colOff>
      <xdr:row>19</xdr:row>
      <xdr:rowOff>0</xdr:rowOff>
    </xdr:to>
    <xdr:sp macro="" textlink="">
      <xdr:nvSpPr>
        <xdr:cNvPr id="10" name="Rounded Rectangle 9"/>
        <xdr:cNvSpPr/>
      </xdr:nvSpPr>
      <xdr:spPr>
        <a:xfrm>
          <a:off x="24729143" y="3126441"/>
          <a:ext cx="2898962" cy="505388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 baseline="0"/>
            <a:t>for items charged directly to B of A card match the 1% fee to the charge below</a:t>
          </a:r>
        </a:p>
      </xdr:txBody>
    </xdr:sp>
    <xdr:clientData/>
  </xdr:twoCellAnchor>
  <xdr:twoCellAnchor>
    <xdr:from>
      <xdr:col>45</xdr:col>
      <xdr:colOff>95250</xdr:colOff>
      <xdr:row>13</xdr:row>
      <xdr:rowOff>48746</xdr:rowOff>
    </xdr:from>
    <xdr:to>
      <xdr:col>48</xdr:col>
      <xdr:colOff>777128</xdr:colOff>
      <xdr:row>19</xdr:row>
      <xdr:rowOff>0</xdr:rowOff>
    </xdr:to>
    <xdr:sp macro="" textlink="">
      <xdr:nvSpPr>
        <xdr:cNvPr id="11" name="Rounded Rectangle 10"/>
        <xdr:cNvSpPr/>
      </xdr:nvSpPr>
      <xdr:spPr>
        <a:xfrm>
          <a:off x="31796691" y="3107952"/>
          <a:ext cx="2698937" cy="511548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 baseline="0">
              <a:solidFill>
                <a:schemeClr val="lt1"/>
              </a:solidFill>
              <a:latin typeface="+mn-lt"/>
              <a:ea typeface="+mn-ea"/>
              <a:cs typeface="+mn-cs"/>
            </a:rPr>
            <a:t>for items charged directly to B of A card match the 1% fee to the charge below</a:t>
          </a:r>
          <a:endParaRPr lang="en-US"/>
        </a:p>
      </xdr:txBody>
    </xdr:sp>
    <xdr:clientData/>
  </xdr:twoCellAnchor>
  <xdr:twoCellAnchor>
    <xdr:from>
      <xdr:col>53</xdr:col>
      <xdr:colOff>673475</xdr:colOff>
      <xdr:row>13</xdr:row>
      <xdr:rowOff>66115</xdr:rowOff>
    </xdr:from>
    <xdr:to>
      <xdr:col>57</xdr:col>
      <xdr:colOff>654424</xdr:colOff>
      <xdr:row>19</xdr:row>
      <xdr:rowOff>0</xdr:rowOff>
    </xdr:to>
    <xdr:sp macro="" textlink="">
      <xdr:nvSpPr>
        <xdr:cNvPr id="13" name="Rounded Rectangle 12"/>
        <xdr:cNvSpPr/>
      </xdr:nvSpPr>
      <xdr:spPr>
        <a:xfrm>
          <a:off x="38571769" y="3125321"/>
          <a:ext cx="2703979" cy="48297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 baseline="0">
              <a:solidFill>
                <a:schemeClr val="lt1"/>
              </a:solidFill>
              <a:latin typeface="+mn-lt"/>
              <a:ea typeface="+mn-ea"/>
              <a:cs typeface="+mn-cs"/>
            </a:rPr>
            <a:t>for items charged directly to B of A card match the 1% fee to the charge below</a:t>
          </a:r>
          <a:endParaRPr lang="en-US"/>
        </a:p>
      </xdr:txBody>
    </xdr:sp>
    <xdr:clientData/>
  </xdr:twoCellAnchor>
  <xdr:twoCellAnchor>
    <xdr:from>
      <xdr:col>0</xdr:col>
      <xdr:colOff>22412</xdr:colOff>
      <xdr:row>366</xdr:row>
      <xdr:rowOff>89648</xdr:rowOff>
    </xdr:from>
    <xdr:to>
      <xdr:col>9</xdr:col>
      <xdr:colOff>280146</xdr:colOff>
      <xdr:row>369</xdr:row>
      <xdr:rowOff>22974</xdr:rowOff>
    </xdr:to>
    <xdr:sp macro="" textlink="">
      <xdr:nvSpPr>
        <xdr:cNvPr id="14" name="Rounded Rectangle 13"/>
        <xdr:cNvSpPr/>
      </xdr:nvSpPr>
      <xdr:spPr>
        <a:xfrm>
          <a:off x="22412" y="54998472"/>
          <a:ext cx="4952999" cy="40397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 baseline="0"/>
            <a:t>No alcohol.  No gifts/meals for UD faculty, students, TAs, family/guests. </a:t>
          </a:r>
          <a:endParaRPr lang="en-US" sz="1100"/>
        </a:p>
      </xdr:txBody>
    </xdr:sp>
    <xdr:clientData fPrintsWithSheet="0"/>
  </xdr:twoCellAnchor>
  <xdr:twoCellAnchor>
    <xdr:from>
      <xdr:col>0</xdr:col>
      <xdr:colOff>67237</xdr:colOff>
      <xdr:row>322</xdr:row>
      <xdr:rowOff>145677</xdr:rowOff>
    </xdr:from>
    <xdr:to>
      <xdr:col>8</xdr:col>
      <xdr:colOff>123266</xdr:colOff>
      <xdr:row>326</xdr:row>
      <xdr:rowOff>90208</xdr:rowOff>
    </xdr:to>
    <xdr:sp macro="" textlink="">
      <xdr:nvSpPr>
        <xdr:cNvPr id="15" name="Rounded Rectangle 14"/>
        <xdr:cNvSpPr/>
      </xdr:nvSpPr>
      <xdr:spPr>
        <a:xfrm>
          <a:off x="67237" y="50852295"/>
          <a:ext cx="4684058" cy="5720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Guest Speaker = someone who visits your usual classroom.</a:t>
          </a:r>
        </a:p>
        <a:p>
          <a:pPr algn="ctr"/>
          <a:r>
            <a:rPr lang="en-US" sz="1100"/>
            <a:t>Excursion Tour Guide = someone who joins  your group on an excursion.</a:t>
          </a:r>
        </a:p>
      </xdr:txBody>
    </xdr:sp>
    <xdr:clientData fPrintsWithSheet="0"/>
  </xdr:twoCellAnchor>
  <xdr:twoCellAnchor>
    <xdr:from>
      <xdr:col>0</xdr:col>
      <xdr:colOff>67237</xdr:colOff>
      <xdr:row>331</xdr:row>
      <xdr:rowOff>56030</xdr:rowOff>
    </xdr:from>
    <xdr:to>
      <xdr:col>8</xdr:col>
      <xdr:colOff>179296</xdr:colOff>
      <xdr:row>334</xdr:row>
      <xdr:rowOff>112620</xdr:rowOff>
    </xdr:to>
    <xdr:sp macro="" textlink="">
      <xdr:nvSpPr>
        <xdr:cNvPr id="17" name="Rounded Rectangle 16"/>
        <xdr:cNvSpPr/>
      </xdr:nvSpPr>
      <xdr:spPr>
        <a:xfrm>
          <a:off x="67237" y="49742912"/>
          <a:ext cx="4594412" cy="527237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Covers consumable classroom supplies (i.e.</a:t>
          </a:r>
          <a:r>
            <a:rPr lang="en-US" sz="1100" baseline="0"/>
            <a:t> copies/exam booklets)</a:t>
          </a:r>
          <a:r>
            <a:rPr lang="en-US" sz="1100"/>
            <a:t>.</a:t>
          </a:r>
        </a:p>
        <a:p>
          <a:pPr algn="ctr"/>
          <a:r>
            <a:rPr lang="en-US" sz="1100"/>
            <a:t>Does not cover tour books, maps, souvenir guides, etc.</a:t>
          </a:r>
        </a:p>
      </xdr:txBody>
    </xdr:sp>
    <xdr:clientData fPrintsWithSheet="0"/>
  </xdr:twoCellAnchor>
  <xdr:twoCellAnchor>
    <xdr:from>
      <xdr:col>0</xdr:col>
      <xdr:colOff>11205</xdr:colOff>
      <xdr:row>340</xdr:row>
      <xdr:rowOff>78443</xdr:rowOff>
    </xdr:from>
    <xdr:to>
      <xdr:col>9</xdr:col>
      <xdr:colOff>268939</xdr:colOff>
      <xdr:row>342</xdr:row>
      <xdr:rowOff>100854</xdr:rowOff>
    </xdr:to>
    <xdr:sp macro="" textlink="">
      <xdr:nvSpPr>
        <xdr:cNvPr id="18" name="Rounded Rectangle 17"/>
        <xdr:cNvSpPr/>
      </xdr:nvSpPr>
      <xdr:spPr>
        <a:xfrm>
          <a:off x="11205" y="51188472"/>
          <a:ext cx="4952999" cy="33617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Covers PROGRAM RELATED phone</a:t>
          </a:r>
          <a:r>
            <a:rPr lang="en-US" sz="1100" baseline="0"/>
            <a:t> calls, faxes, texts and/or internet.</a:t>
          </a:r>
          <a:endParaRPr lang="en-US" sz="1100"/>
        </a:p>
      </xdr:txBody>
    </xdr:sp>
    <xdr:clientData fPrintsWithSheet="0"/>
  </xdr:twoCellAnchor>
  <xdr:twoCellAnchor>
    <xdr:from>
      <xdr:col>0</xdr:col>
      <xdr:colOff>33618</xdr:colOff>
      <xdr:row>346</xdr:row>
      <xdr:rowOff>33618</xdr:rowOff>
    </xdr:from>
    <xdr:to>
      <xdr:col>9</xdr:col>
      <xdr:colOff>291352</xdr:colOff>
      <xdr:row>349</xdr:row>
      <xdr:rowOff>112059</xdr:rowOff>
    </xdr:to>
    <xdr:sp macro="" textlink="">
      <xdr:nvSpPr>
        <xdr:cNvPr id="19" name="Rounded Rectangle 18"/>
        <xdr:cNvSpPr/>
      </xdr:nvSpPr>
      <xdr:spPr>
        <a:xfrm>
          <a:off x="33618" y="52096147"/>
          <a:ext cx="4952999" cy="549088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Covers cost of shipping</a:t>
          </a:r>
          <a:r>
            <a:rPr lang="en-US" sz="1100" baseline="0"/>
            <a:t>  teaching materials to/from the program site via standard post (no express carriers such as FedEx or DHL).</a:t>
          </a:r>
          <a:endParaRPr lang="en-US" sz="1100"/>
        </a:p>
      </xdr:txBody>
    </xdr:sp>
    <xdr:clientData fPrintsWithSheet="0"/>
  </xdr:twoCellAnchor>
  <xdr:twoCellAnchor>
    <xdr:from>
      <xdr:col>0</xdr:col>
      <xdr:colOff>44825</xdr:colOff>
      <xdr:row>290</xdr:row>
      <xdr:rowOff>33620</xdr:rowOff>
    </xdr:from>
    <xdr:to>
      <xdr:col>3</xdr:col>
      <xdr:colOff>56029</xdr:colOff>
      <xdr:row>290</xdr:row>
      <xdr:rowOff>493060</xdr:rowOff>
    </xdr:to>
    <xdr:sp macro="" textlink="">
      <xdr:nvSpPr>
        <xdr:cNvPr id="16" name="Rounded Rectangle 15"/>
        <xdr:cNvSpPr/>
      </xdr:nvSpPr>
      <xdr:spPr>
        <a:xfrm>
          <a:off x="44825" y="47714649"/>
          <a:ext cx="2151528" cy="45944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/>
            <a:t>40% of Federal MIE for apartment</a:t>
          </a:r>
        </a:p>
        <a:p>
          <a:pPr algn="ctr"/>
          <a:r>
            <a:rPr lang="en-US" sz="1000"/>
            <a:t>50%</a:t>
          </a:r>
          <a:r>
            <a:rPr lang="en-US" sz="1000" baseline="0"/>
            <a:t> for all other accommodation</a:t>
          </a:r>
        </a:p>
      </xdr:txBody>
    </xdr:sp>
    <xdr:clientData fPrintsWithSheet="0"/>
  </xdr:twoCellAnchor>
  <xdr:twoCellAnchor>
    <xdr:from>
      <xdr:col>0</xdr:col>
      <xdr:colOff>67235</xdr:colOff>
      <xdr:row>15</xdr:row>
      <xdr:rowOff>22412</xdr:rowOff>
    </xdr:from>
    <xdr:to>
      <xdr:col>4</xdr:col>
      <xdr:colOff>918882</xdr:colOff>
      <xdr:row>16</xdr:row>
      <xdr:rowOff>0</xdr:rowOff>
    </xdr:to>
    <xdr:sp macro="" textlink="">
      <xdr:nvSpPr>
        <xdr:cNvPr id="20" name="Rounded Rectangle 19"/>
        <xdr:cNvSpPr/>
      </xdr:nvSpPr>
      <xdr:spPr>
        <a:xfrm>
          <a:off x="67235" y="3316941"/>
          <a:ext cx="3126441" cy="280147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IGS does not cover</a:t>
          </a:r>
          <a:r>
            <a:rPr lang="en-US" sz="1100" baseline="0"/>
            <a:t> GeoBlue for faculty directors</a:t>
          </a:r>
          <a:r>
            <a:rPr lang="en-US" sz="1100"/>
            <a:t>.  </a:t>
          </a:r>
        </a:p>
      </xdr:txBody>
    </xdr:sp>
    <xdr:clientData fPrintsWithSheet="0"/>
  </xdr:twoCellAnchor>
  <xdr:twoCellAnchor>
    <xdr:from>
      <xdr:col>0</xdr:col>
      <xdr:colOff>67234</xdr:colOff>
      <xdr:row>16</xdr:row>
      <xdr:rowOff>22410</xdr:rowOff>
    </xdr:from>
    <xdr:to>
      <xdr:col>8</xdr:col>
      <xdr:colOff>22411</xdr:colOff>
      <xdr:row>16</xdr:row>
      <xdr:rowOff>549087</xdr:rowOff>
    </xdr:to>
    <xdr:sp macro="" textlink="">
      <xdr:nvSpPr>
        <xdr:cNvPr id="21" name="Rounded Rectangular Callout 20"/>
        <xdr:cNvSpPr/>
      </xdr:nvSpPr>
      <xdr:spPr>
        <a:xfrm>
          <a:off x="67234" y="3753969"/>
          <a:ext cx="4717677" cy="526677"/>
        </a:xfrm>
        <a:prstGeom prst="wedgeRoundRectCallout">
          <a:avLst>
            <a:gd name="adj1" fmla="val 22420"/>
            <a:gd name="adj2" fmla="val -18912"/>
            <a:gd name="adj3" fmla="val 16667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GeoBlue covers only PROGRAM</a:t>
          </a:r>
          <a:r>
            <a:rPr lang="en-US" sz="1100" baseline="0"/>
            <a:t> dates. </a:t>
          </a:r>
        </a:p>
        <a:p>
          <a:pPr algn="l"/>
          <a:r>
            <a:rPr lang="en-US" sz="1100" baseline="0"/>
            <a:t>Re</a:t>
          </a:r>
          <a:r>
            <a:rPr lang="en-US" sz="1100"/>
            <a:t>mind students to get  extra coverage</a:t>
          </a:r>
          <a:r>
            <a:rPr lang="en-US" sz="1100" baseline="0"/>
            <a:t> for pre/post  program travel.</a:t>
          </a:r>
          <a:endParaRPr lang="en-US" sz="1100"/>
        </a:p>
      </xdr:txBody>
    </xdr:sp>
    <xdr:clientData fPrintsWithSheet="0"/>
  </xdr:twoCellAnchor>
  <xdr:twoCellAnchor editAs="absolute">
    <xdr:from>
      <xdr:col>7</xdr:col>
      <xdr:colOff>67235</xdr:colOff>
      <xdr:row>2</xdr:row>
      <xdr:rowOff>268940</xdr:rowOff>
    </xdr:from>
    <xdr:to>
      <xdr:col>9</xdr:col>
      <xdr:colOff>336175</xdr:colOff>
      <xdr:row>7</xdr:row>
      <xdr:rowOff>200026</xdr:rowOff>
    </xdr:to>
    <xdr:sp macro="" textlink="">
      <xdr:nvSpPr>
        <xdr:cNvPr id="22" name="Rounded Rectangle 21"/>
        <xdr:cNvSpPr>
          <a:spLocks/>
        </xdr:cNvSpPr>
      </xdr:nvSpPr>
      <xdr:spPr>
        <a:xfrm>
          <a:off x="4515970" y="661146"/>
          <a:ext cx="795617" cy="1040468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/>
            <a:t>if multiple currencies edit math in column L below</a:t>
          </a:r>
        </a:p>
      </xdr:txBody>
    </xdr:sp>
    <xdr:clientData fPrintsWithSheet="0"/>
  </xdr:twoCellAnchor>
  <xdr:twoCellAnchor>
    <xdr:from>
      <xdr:col>0</xdr:col>
      <xdr:colOff>22412</xdr:colOff>
      <xdr:row>297</xdr:row>
      <xdr:rowOff>67236</xdr:rowOff>
    </xdr:from>
    <xdr:to>
      <xdr:col>5</xdr:col>
      <xdr:colOff>672353</xdr:colOff>
      <xdr:row>297</xdr:row>
      <xdr:rowOff>280148</xdr:rowOff>
    </xdr:to>
    <xdr:sp macro="" textlink="">
      <xdr:nvSpPr>
        <xdr:cNvPr id="23" name="Rounded Rectangle 22"/>
        <xdr:cNvSpPr/>
      </xdr:nvSpPr>
      <xdr:spPr>
        <a:xfrm>
          <a:off x="22412" y="49373118"/>
          <a:ext cx="4045323" cy="212912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/>
            <a:t>Subtract</a:t>
          </a:r>
          <a:r>
            <a:rPr lang="en-US" sz="1000" baseline="0"/>
            <a:t> final night  from final city - covered as Travel Day below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66675</xdr:rowOff>
    </xdr:from>
    <xdr:to>
      <xdr:col>3</xdr:col>
      <xdr:colOff>762001</xdr:colOff>
      <xdr:row>5</xdr:row>
      <xdr:rowOff>30257</xdr:rowOff>
    </xdr:to>
    <xdr:sp macro="" textlink="">
      <xdr:nvSpPr>
        <xdr:cNvPr id="2" name="Rounded Rectangle 1"/>
        <xdr:cNvSpPr/>
      </xdr:nvSpPr>
      <xdr:spPr>
        <a:xfrm>
          <a:off x="1" y="295275"/>
          <a:ext cx="5600700" cy="516032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When possible, get a signed receipt (using your receipt book) for program tips/gratuities.</a:t>
          </a:r>
        </a:p>
        <a:p>
          <a:pPr algn="ctr"/>
          <a:r>
            <a:rPr lang="en-US" sz="1100"/>
            <a:t>If no receipt is available, note the details in the Tip Log below.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66675</xdr:rowOff>
    </xdr:from>
    <xdr:to>
      <xdr:col>3</xdr:col>
      <xdr:colOff>390525</xdr:colOff>
      <xdr:row>5</xdr:row>
      <xdr:rowOff>30257</xdr:rowOff>
    </xdr:to>
    <xdr:sp macro="" textlink="">
      <xdr:nvSpPr>
        <xdr:cNvPr id="5" name="Rounded Rectangle 4"/>
        <xdr:cNvSpPr/>
      </xdr:nvSpPr>
      <xdr:spPr>
        <a:xfrm>
          <a:off x="0" y="361950"/>
          <a:ext cx="6324600" cy="516032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When possible, get a receipt for all Taxis</a:t>
          </a:r>
          <a:r>
            <a:rPr lang="en-US" sz="1100" baseline="0"/>
            <a:t> or Transportation Expenses (buses, metros, etc.)</a:t>
          </a:r>
          <a:r>
            <a:rPr lang="en-US" sz="1100"/>
            <a:t>.</a:t>
          </a:r>
        </a:p>
        <a:p>
          <a:pPr algn="ctr"/>
          <a:r>
            <a:rPr lang="en-US" sz="1100"/>
            <a:t>If no receipt is available, note the details in the Taxi Log below.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66674</xdr:rowOff>
    </xdr:from>
    <xdr:to>
      <xdr:col>4</xdr:col>
      <xdr:colOff>2324100</xdr:colOff>
      <xdr:row>5</xdr:row>
      <xdr:rowOff>200026</xdr:rowOff>
    </xdr:to>
    <xdr:sp macro="" textlink="">
      <xdr:nvSpPr>
        <xdr:cNvPr id="2" name="Rounded Rectangle 1"/>
        <xdr:cNvSpPr/>
      </xdr:nvSpPr>
      <xdr:spPr>
        <a:xfrm>
          <a:off x="0" y="361949"/>
          <a:ext cx="7181850" cy="685802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Complete</a:t>
          </a:r>
          <a:r>
            <a:rPr lang="en-US" sz="1100" baseline="0"/>
            <a:t> this log when distrubting a gift or spending Hospitality funds.</a:t>
          </a:r>
        </a:p>
        <a:p>
          <a:pPr algn="ctr"/>
          <a:r>
            <a:rPr lang="en-US" sz="1100" baseline="0"/>
            <a:t>Hospitality funding covers small tokens of appreciation to program HOSTS.</a:t>
          </a:r>
        </a:p>
        <a:p>
          <a:pPr algn="ctr"/>
          <a:r>
            <a:rPr lang="en-US" sz="1100" baseline="0"/>
            <a:t>Hospitality funding may NOT BE SPENT on alcohol, nor used for UD employees, students, TAs or family.</a:t>
          </a:r>
          <a:endParaRPr lang="en-US" sz="1100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E40"/>
    <pageSetUpPr fitToPage="1"/>
  </sheetPr>
  <dimension ref="A1:B35"/>
  <sheetViews>
    <sheetView workbookViewId="0">
      <selection activeCell="F21" sqref="F21"/>
    </sheetView>
  </sheetViews>
  <sheetFormatPr defaultRowHeight="12.75" x14ac:dyDescent="0.2"/>
  <cols>
    <col min="1" max="1" width="3.140625" style="707" customWidth="1"/>
    <col min="2" max="2" width="92.28515625" style="608" customWidth="1"/>
  </cols>
  <sheetData>
    <row r="1" spans="1:2" ht="20.25" x14ac:dyDescent="0.2">
      <c r="A1" s="716" t="s">
        <v>302</v>
      </c>
      <c r="B1" s="717"/>
    </row>
    <row r="2" spans="1:2" ht="20.25" x14ac:dyDescent="0.2">
      <c r="A2" s="718" t="s">
        <v>303</v>
      </c>
      <c r="B2" s="719"/>
    </row>
    <row r="3" spans="1:2" ht="21" thickBot="1" x14ac:dyDescent="0.25">
      <c r="A3" s="720" t="s">
        <v>304</v>
      </c>
      <c r="B3" s="721"/>
    </row>
    <row r="4" spans="1:2" ht="21" thickBot="1" x14ac:dyDescent="0.25">
      <c r="A4" s="722" t="s">
        <v>306</v>
      </c>
      <c r="B4" s="723"/>
    </row>
    <row r="6" spans="1:2" s="700" customFormat="1" ht="30.75" x14ac:dyDescent="0.2">
      <c r="A6" s="706" t="s">
        <v>305</v>
      </c>
      <c r="B6" s="705" t="s">
        <v>314</v>
      </c>
    </row>
    <row r="7" spans="1:2" ht="15" x14ac:dyDescent="0.2">
      <c r="A7" s="706"/>
      <c r="B7" s="705"/>
    </row>
    <row r="8" spans="1:2" ht="15.75" x14ac:dyDescent="0.25">
      <c r="A8" s="706" t="s">
        <v>307</v>
      </c>
      <c r="B8" s="705" t="s">
        <v>315</v>
      </c>
    </row>
    <row r="9" spans="1:2" ht="15" x14ac:dyDescent="0.2">
      <c r="A9" s="706"/>
      <c r="B9" s="705" t="s">
        <v>316</v>
      </c>
    </row>
    <row r="10" spans="1:2" ht="15" x14ac:dyDescent="0.2">
      <c r="A10" s="706"/>
      <c r="B10" s="705"/>
    </row>
    <row r="11" spans="1:2" ht="30.75" x14ac:dyDescent="0.2">
      <c r="A11" s="706"/>
      <c r="B11" s="705" t="s">
        <v>319</v>
      </c>
    </row>
    <row r="12" spans="1:2" ht="15" x14ac:dyDescent="0.2">
      <c r="A12" s="706"/>
      <c r="B12" s="705"/>
    </row>
    <row r="13" spans="1:2" ht="30.75" x14ac:dyDescent="0.2">
      <c r="A13" s="706"/>
      <c r="B13" s="705" t="s">
        <v>313</v>
      </c>
    </row>
    <row r="14" spans="1:2" ht="15" x14ac:dyDescent="0.2">
      <c r="A14" s="706"/>
      <c r="B14" s="705"/>
    </row>
    <row r="15" spans="1:2" ht="32.25" customHeight="1" x14ac:dyDescent="0.2">
      <c r="A15" s="706"/>
      <c r="B15" s="705" t="s">
        <v>341</v>
      </c>
    </row>
    <row r="16" spans="1:2" ht="15" x14ac:dyDescent="0.2">
      <c r="A16" s="706"/>
      <c r="B16" s="705"/>
    </row>
    <row r="17" spans="1:2" ht="15.75" x14ac:dyDescent="0.25">
      <c r="A17" s="706"/>
      <c r="B17" s="705" t="s">
        <v>342</v>
      </c>
    </row>
    <row r="18" spans="1:2" ht="15" x14ac:dyDescent="0.2">
      <c r="A18" s="706"/>
      <c r="B18" s="705"/>
    </row>
    <row r="19" spans="1:2" ht="15.75" x14ac:dyDescent="0.25">
      <c r="A19" s="706"/>
      <c r="B19" s="705" t="s">
        <v>343</v>
      </c>
    </row>
    <row r="20" spans="1:2" ht="15" x14ac:dyDescent="0.2">
      <c r="A20" s="706"/>
      <c r="B20" s="705"/>
    </row>
    <row r="21" spans="1:2" ht="15.75" x14ac:dyDescent="0.25">
      <c r="A21" s="706"/>
      <c r="B21" s="705" t="s">
        <v>312</v>
      </c>
    </row>
    <row r="22" spans="1:2" ht="15" x14ac:dyDescent="0.2">
      <c r="A22" s="706"/>
      <c r="B22" s="705"/>
    </row>
    <row r="23" spans="1:2" ht="17.25" customHeight="1" x14ac:dyDescent="0.25">
      <c r="A23" s="706"/>
      <c r="B23" s="705" t="s">
        <v>345</v>
      </c>
    </row>
    <row r="24" spans="1:2" ht="15" x14ac:dyDescent="0.2">
      <c r="A24" s="706"/>
      <c r="B24" s="705"/>
    </row>
    <row r="25" spans="1:2" ht="30.75" customHeight="1" x14ac:dyDescent="0.2">
      <c r="A25" s="706" t="s">
        <v>308</v>
      </c>
      <c r="B25" s="708" t="s">
        <v>318</v>
      </c>
    </row>
    <row r="26" spans="1:2" ht="15" x14ac:dyDescent="0.2">
      <c r="A26" s="706"/>
      <c r="B26" s="708"/>
    </row>
    <row r="27" spans="1:2" ht="30.75" x14ac:dyDescent="0.2">
      <c r="A27" s="706" t="s">
        <v>309</v>
      </c>
      <c r="B27" s="708" t="s">
        <v>339</v>
      </c>
    </row>
    <row r="28" spans="1:2" ht="15" x14ac:dyDescent="0.2">
      <c r="A28" s="706"/>
      <c r="B28" s="705"/>
    </row>
    <row r="29" spans="1:2" ht="30.75" x14ac:dyDescent="0.2">
      <c r="A29" s="706"/>
      <c r="B29" s="705" t="s">
        <v>344</v>
      </c>
    </row>
    <row r="30" spans="1:2" ht="15" x14ac:dyDescent="0.2">
      <c r="A30" s="706"/>
      <c r="B30" s="705"/>
    </row>
    <row r="31" spans="1:2" ht="30.75" x14ac:dyDescent="0.25">
      <c r="A31" s="706" t="s">
        <v>310</v>
      </c>
      <c r="B31" s="705" t="s">
        <v>317</v>
      </c>
    </row>
    <row r="32" spans="1:2" ht="15" x14ac:dyDescent="0.2">
      <c r="A32" s="706"/>
      <c r="B32" s="705"/>
    </row>
    <row r="33" spans="1:2" ht="47.25" x14ac:dyDescent="0.25">
      <c r="A33" s="706" t="s">
        <v>311</v>
      </c>
      <c r="B33" s="705" t="s">
        <v>340</v>
      </c>
    </row>
    <row r="34" spans="1:2" ht="15" x14ac:dyDescent="0.2">
      <c r="A34" s="706"/>
      <c r="B34" s="705"/>
    </row>
    <row r="35" spans="1:2" ht="15" x14ac:dyDescent="0.2">
      <c r="A35" s="706"/>
      <c r="B35" s="705"/>
    </row>
  </sheetData>
  <pageMargins left="0.7" right="0.7" top="0.75" bottom="0.75" header="0.3" footer="0.3"/>
  <pageSetup scale="95" fitToHeight="0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H9" sqref="H9"/>
    </sheetView>
  </sheetViews>
  <sheetFormatPr defaultRowHeight="12.75" x14ac:dyDescent="0.2"/>
  <cols>
    <col min="2" max="2" width="23.7109375" customWidth="1"/>
    <col min="3" max="3" width="41.5703125" customWidth="1"/>
    <col min="4" max="4" width="13.140625" customWidth="1"/>
  </cols>
  <sheetData>
    <row r="1" spans="1:7" ht="24" thickBot="1" x14ac:dyDescent="0.4">
      <c r="A1" s="738" t="s">
        <v>194</v>
      </c>
      <c r="B1" s="739"/>
      <c r="C1" s="739"/>
      <c r="D1" s="740"/>
    </row>
    <row r="2" spans="1:7" ht="24" thickBot="1" x14ac:dyDescent="0.4">
      <c r="A2" s="743" t="str">
        <f>"Program: "&amp;budget!A3</f>
        <v>Program: (Program title / year / semester)</v>
      </c>
      <c r="B2" s="714"/>
      <c r="C2" s="714"/>
      <c r="D2" s="741"/>
      <c r="E2" s="604"/>
      <c r="F2" s="604"/>
      <c r="G2" s="604"/>
    </row>
    <row r="3" spans="1:7" ht="18" x14ac:dyDescent="0.25">
      <c r="A3" s="742"/>
      <c r="B3" s="604"/>
      <c r="C3" s="604"/>
      <c r="D3" s="604"/>
    </row>
    <row r="4" spans="1:7" x14ac:dyDescent="0.2">
      <c r="A4" s="602"/>
    </row>
    <row r="5" spans="1:7" x14ac:dyDescent="0.2">
      <c r="A5" s="602"/>
    </row>
    <row r="8" spans="1:7" s="526" customFormat="1" ht="21" customHeight="1" x14ac:dyDescent="0.2">
      <c r="A8" s="603" t="s">
        <v>28</v>
      </c>
      <c r="B8" s="603" t="s">
        <v>195</v>
      </c>
      <c r="C8" s="603" t="s">
        <v>196</v>
      </c>
      <c r="D8" s="603" t="s">
        <v>197</v>
      </c>
    </row>
    <row r="9" spans="1:7" s="608" customFormat="1" ht="21" customHeight="1" x14ac:dyDescent="0.2">
      <c r="A9" s="607" t="s">
        <v>207</v>
      </c>
      <c r="B9" s="607" t="s">
        <v>211</v>
      </c>
      <c r="C9" s="607" t="s">
        <v>212</v>
      </c>
      <c r="D9" s="607" t="s">
        <v>213</v>
      </c>
    </row>
    <row r="10" spans="1:7" ht="21" customHeight="1" x14ac:dyDescent="0.2">
      <c r="A10" s="609"/>
      <c r="B10" s="609"/>
      <c r="C10" s="609"/>
      <c r="D10" s="609"/>
    </row>
    <row r="11" spans="1:7" ht="21" customHeight="1" x14ac:dyDescent="0.2">
      <c r="A11" s="609"/>
      <c r="B11" s="609"/>
      <c r="C11" s="609"/>
      <c r="D11" s="609"/>
    </row>
    <row r="12" spans="1:7" ht="21" customHeight="1" x14ac:dyDescent="0.2">
      <c r="A12" s="609"/>
      <c r="B12" s="609"/>
      <c r="C12" s="609"/>
      <c r="D12" s="609"/>
    </row>
    <row r="13" spans="1:7" ht="21" customHeight="1" x14ac:dyDescent="0.2">
      <c r="A13" s="609"/>
      <c r="B13" s="609"/>
      <c r="C13" s="609"/>
      <c r="D13" s="609"/>
    </row>
    <row r="14" spans="1:7" ht="21" customHeight="1" x14ac:dyDescent="0.2">
      <c r="A14" s="609"/>
      <c r="B14" s="609"/>
      <c r="C14" s="609"/>
      <c r="D14" s="609"/>
    </row>
    <row r="15" spans="1:7" ht="21" customHeight="1" x14ac:dyDescent="0.2">
      <c r="A15" s="609"/>
      <c r="B15" s="609"/>
      <c r="C15" s="609"/>
      <c r="D15" s="609"/>
    </row>
    <row r="16" spans="1:7" ht="21" customHeight="1" x14ac:dyDescent="0.2">
      <c r="A16" s="609"/>
      <c r="B16" s="609"/>
      <c r="C16" s="609"/>
      <c r="D16" s="609"/>
    </row>
    <row r="17" spans="1:4" ht="21" customHeight="1" x14ac:dyDescent="0.2">
      <c r="A17" s="609"/>
      <c r="B17" s="609"/>
      <c r="C17" s="609"/>
      <c r="D17" s="609"/>
    </row>
    <row r="18" spans="1:4" ht="21" customHeight="1" x14ac:dyDescent="0.2">
      <c r="A18" s="609"/>
      <c r="B18" s="609"/>
      <c r="C18" s="609"/>
      <c r="D18" s="609"/>
    </row>
    <row r="19" spans="1:4" ht="21" customHeight="1" x14ac:dyDescent="0.2">
      <c r="A19" s="609"/>
      <c r="B19" s="609"/>
      <c r="C19" s="609"/>
      <c r="D19" s="609"/>
    </row>
    <row r="20" spans="1:4" ht="21" customHeight="1" x14ac:dyDescent="0.2">
      <c r="A20" s="609"/>
      <c r="B20" s="609"/>
      <c r="C20" s="609"/>
      <c r="D20" s="609"/>
    </row>
    <row r="21" spans="1:4" ht="21" customHeight="1" x14ac:dyDescent="0.2">
      <c r="A21" s="609"/>
      <c r="B21" s="609"/>
      <c r="C21" s="609"/>
      <c r="D21" s="609"/>
    </row>
    <row r="22" spans="1:4" ht="21" customHeight="1" x14ac:dyDescent="0.2">
      <c r="A22" s="609"/>
      <c r="B22" s="609"/>
      <c r="C22" s="609"/>
      <c r="D22" s="609"/>
    </row>
    <row r="23" spans="1:4" ht="21" customHeight="1" x14ac:dyDescent="0.2">
      <c r="A23" s="609"/>
      <c r="B23" s="609"/>
      <c r="C23" s="609"/>
      <c r="D23" s="609"/>
    </row>
    <row r="24" spans="1:4" ht="21" customHeight="1" x14ac:dyDescent="0.2">
      <c r="A24" s="609"/>
      <c r="B24" s="609"/>
      <c r="C24" s="609"/>
      <c r="D24" s="609"/>
    </row>
    <row r="25" spans="1:4" ht="21" customHeight="1" x14ac:dyDescent="0.2">
      <c r="A25" s="609"/>
      <c r="B25" s="609"/>
      <c r="C25" s="609"/>
      <c r="D25" s="609"/>
    </row>
    <row r="26" spans="1:4" ht="21" customHeight="1" x14ac:dyDescent="0.2">
      <c r="A26" s="609"/>
      <c r="B26" s="609"/>
      <c r="C26" s="609"/>
      <c r="D26" s="609"/>
    </row>
    <row r="27" spans="1:4" ht="21" customHeight="1" x14ac:dyDescent="0.2">
      <c r="A27" s="609"/>
      <c r="B27" s="609"/>
      <c r="C27" s="609"/>
      <c r="D27" s="609"/>
    </row>
    <row r="28" spans="1:4" ht="21" customHeight="1" x14ac:dyDescent="0.2">
      <c r="A28" s="609"/>
      <c r="B28" s="609"/>
      <c r="C28" s="609"/>
      <c r="D28" s="609"/>
    </row>
    <row r="29" spans="1:4" ht="21" customHeight="1" x14ac:dyDescent="0.2">
      <c r="A29" s="609"/>
      <c r="B29" s="609"/>
      <c r="C29" s="609"/>
      <c r="D29" s="609"/>
    </row>
    <row r="30" spans="1:4" ht="21" customHeight="1" x14ac:dyDescent="0.2">
      <c r="A30" s="609"/>
      <c r="B30" s="609"/>
      <c r="C30" s="609"/>
      <c r="D30" s="609"/>
    </row>
  </sheetData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N22" sqref="N22"/>
    </sheetView>
  </sheetViews>
  <sheetFormatPr defaultRowHeight="12.75" x14ac:dyDescent="0.2"/>
  <cols>
    <col min="2" max="2" width="33.140625" customWidth="1"/>
    <col min="3" max="3" width="34.85546875" customWidth="1"/>
    <col min="4" max="4" width="14.42578125" customWidth="1"/>
  </cols>
  <sheetData>
    <row r="1" spans="1:7" ht="24" thickBot="1" x14ac:dyDescent="0.4">
      <c r="A1" s="745" t="s">
        <v>198</v>
      </c>
      <c r="B1" s="746"/>
      <c r="C1" s="746"/>
      <c r="D1" s="747"/>
    </row>
    <row r="2" spans="1:7" ht="24" thickBot="1" x14ac:dyDescent="0.4">
      <c r="A2" s="744" t="str">
        <f>"Program: "&amp;budget!A3</f>
        <v>Program: (Program title / year / semester)</v>
      </c>
      <c r="B2" s="735"/>
      <c r="C2" s="735"/>
      <c r="D2" s="736"/>
      <c r="E2" s="604"/>
      <c r="F2" s="604"/>
      <c r="G2" s="604"/>
    </row>
    <row r="3" spans="1:7" ht="18" x14ac:dyDescent="0.25">
      <c r="A3" s="4"/>
    </row>
    <row r="4" spans="1:7" x14ac:dyDescent="0.2">
      <c r="A4" s="602"/>
    </row>
    <row r="5" spans="1:7" x14ac:dyDescent="0.2">
      <c r="A5" s="602"/>
    </row>
    <row r="6" spans="1:7" ht="11.25" customHeight="1" x14ac:dyDescent="0.2"/>
    <row r="8" spans="1:7" s="526" customFormat="1" ht="21" customHeight="1" x14ac:dyDescent="0.2">
      <c r="A8" s="603" t="s">
        <v>28</v>
      </c>
      <c r="B8" s="603" t="s">
        <v>140</v>
      </c>
      <c r="C8" s="603" t="s">
        <v>196</v>
      </c>
      <c r="D8" s="603" t="s">
        <v>197</v>
      </c>
    </row>
    <row r="9" spans="1:7" ht="21" customHeight="1" x14ac:dyDescent="0.2">
      <c r="A9" s="606" t="s">
        <v>207</v>
      </c>
      <c r="B9" s="606" t="s">
        <v>208</v>
      </c>
      <c r="C9" s="606" t="s">
        <v>209</v>
      </c>
      <c r="D9" s="606" t="s">
        <v>210</v>
      </c>
    </row>
    <row r="10" spans="1:7" ht="21" customHeight="1" x14ac:dyDescent="0.2">
      <c r="A10" s="609"/>
      <c r="B10" s="609"/>
      <c r="C10" s="609"/>
      <c r="D10" s="609"/>
    </row>
    <row r="11" spans="1:7" ht="21" customHeight="1" x14ac:dyDescent="0.2">
      <c r="A11" s="609"/>
      <c r="B11" s="609"/>
      <c r="C11" s="609"/>
      <c r="D11" s="609"/>
    </row>
    <row r="12" spans="1:7" ht="21" customHeight="1" x14ac:dyDescent="0.2">
      <c r="A12" s="609"/>
      <c r="B12" s="609"/>
      <c r="C12" s="609"/>
      <c r="D12" s="609"/>
    </row>
    <row r="13" spans="1:7" ht="21" customHeight="1" x14ac:dyDescent="0.2">
      <c r="A13" s="609"/>
      <c r="B13" s="609"/>
      <c r="C13" s="609"/>
      <c r="D13" s="609"/>
    </row>
    <row r="14" spans="1:7" ht="21" customHeight="1" x14ac:dyDescent="0.2">
      <c r="A14" s="609"/>
      <c r="B14" s="609"/>
      <c r="C14" s="609"/>
      <c r="D14" s="609"/>
    </row>
    <row r="15" spans="1:7" ht="21" customHeight="1" x14ac:dyDescent="0.2">
      <c r="A15" s="609"/>
      <c r="B15" s="609"/>
      <c r="C15" s="609"/>
      <c r="D15" s="609"/>
    </row>
    <row r="16" spans="1:7" ht="21" customHeight="1" x14ac:dyDescent="0.2">
      <c r="A16" s="609"/>
      <c r="B16" s="609"/>
      <c r="C16" s="609"/>
      <c r="D16" s="609"/>
    </row>
    <row r="17" spans="1:4" ht="21" customHeight="1" x14ac:dyDescent="0.2">
      <c r="A17" s="609"/>
      <c r="B17" s="609"/>
      <c r="C17" s="609"/>
      <c r="D17" s="609"/>
    </row>
    <row r="18" spans="1:4" ht="21" customHeight="1" x14ac:dyDescent="0.2">
      <c r="A18" s="609"/>
      <c r="B18" s="609"/>
      <c r="C18" s="609"/>
      <c r="D18" s="609"/>
    </row>
    <row r="19" spans="1:4" ht="21" customHeight="1" x14ac:dyDescent="0.2">
      <c r="A19" s="609"/>
      <c r="B19" s="609"/>
      <c r="C19" s="609"/>
      <c r="D19" s="609"/>
    </row>
    <row r="20" spans="1:4" ht="21" customHeight="1" x14ac:dyDescent="0.2">
      <c r="A20" s="609"/>
      <c r="B20" s="609"/>
      <c r="C20" s="609"/>
      <c r="D20" s="609"/>
    </row>
    <row r="21" spans="1:4" ht="21" customHeight="1" x14ac:dyDescent="0.2">
      <c r="A21" s="609"/>
      <c r="B21" s="609"/>
      <c r="C21" s="609"/>
      <c r="D21" s="609"/>
    </row>
    <row r="22" spans="1:4" ht="21" customHeight="1" x14ac:dyDescent="0.2">
      <c r="A22" s="609"/>
      <c r="B22" s="609"/>
      <c r="C22" s="609"/>
      <c r="D22" s="609"/>
    </row>
    <row r="23" spans="1:4" ht="21" customHeight="1" x14ac:dyDescent="0.2">
      <c r="A23" s="609"/>
      <c r="B23" s="609"/>
      <c r="C23" s="609"/>
      <c r="D23" s="609"/>
    </row>
    <row r="24" spans="1:4" ht="21" customHeight="1" x14ac:dyDescent="0.2">
      <c r="A24" s="609"/>
      <c r="B24" s="609"/>
      <c r="C24" s="609"/>
      <c r="D24" s="609"/>
    </row>
    <row r="25" spans="1:4" ht="21" customHeight="1" x14ac:dyDescent="0.2">
      <c r="A25" s="609"/>
      <c r="B25" s="609"/>
      <c r="C25" s="609"/>
      <c r="D25" s="609"/>
    </row>
    <row r="26" spans="1:4" ht="21" customHeight="1" x14ac:dyDescent="0.2">
      <c r="A26" s="609"/>
      <c r="B26" s="609"/>
      <c r="C26" s="609"/>
      <c r="D26" s="609"/>
    </row>
    <row r="27" spans="1:4" ht="21" customHeight="1" x14ac:dyDescent="0.2">
      <c r="A27" s="609"/>
      <c r="B27" s="609"/>
      <c r="C27" s="609"/>
      <c r="D27" s="609"/>
    </row>
    <row r="28" spans="1:4" ht="21" customHeight="1" x14ac:dyDescent="0.2">
      <c r="A28" s="609"/>
      <c r="B28" s="609"/>
      <c r="C28" s="609"/>
      <c r="D28" s="609"/>
    </row>
    <row r="29" spans="1:4" ht="21" customHeight="1" x14ac:dyDescent="0.2">
      <c r="A29" s="609"/>
      <c r="B29" s="609"/>
      <c r="C29" s="609"/>
      <c r="D29" s="609"/>
    </row>
    <row r="30" spans="1:4" ht="21" customHeight="1" x14ac:dyDescent="0.2">
      <c r="A30" s="609"/>
      <c r="B30" s="609"/>
      <c r="C30" s="609"/>
      <c r="D30" s="609"/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F5" sqref="F5"/>
    </sheetView>
  </sheetViews>
  <sheetFormatPr defaultRowHeight="12.75" x14ac:dyDescent="0.2"/>
  <cols>
    <col min="2" max="2" width="9.85546875" customWidth="1"/>
    <col min="3" max="3" width="23.140625" customWidth="1"/>
    <col min="4" max="4" width="24" customWidth="1"/>
    <col min="5" max="5" width="34.140625" customWidth="1"/>
    <col min="6" max="6" width="24.28515625" customWidth="1"/>
  </cols>
  <sheetData>
    <row r="1" spans="1:6" ht="24" thickBot="1" x14ac:dyDescent="0.4">
      <c r="A1" s="738" t="s">
        <v>300</v>
      </c>
      <c r="B1" s="749"/>
      <c r="C1" s="739"/>
      <c r="D1" s="739"/>
      <c r="E1" s="739"/>
      <c r="F1" s="740"/>
    </row>
    <row r="2" spans="1:6" ht="24" thickBot="1" x14ac:dyDescent="0.4">
      <c r="A2" s="743" t="str">
        <f>"Program: "&amp;budget!A3</f>
        <v>Program: (Program title / year / semester)</v>
      </c>
      <c r="B2" s="748"/>
      <c r="C2" s="715"/>
      <c r="D2" s="715"/>
      <c r="E2" s="715"/>
      <c r="F2" s="737"/>
    </row>
    <row r="3" spans="1:6" ht="18" x14ac:dyDescent="0.25">
      <c r="A3" s="4"/>
      <c r="B3" s="4"/>
    </row>
    <row r="4" spans="1:6" x14ac:dyDescent="0.2">
      <c r="A4" s="602"/>
      <c r="B4" s="602"/>
    </row>
    <row r="5" spans="1:6" x14ac:dyDescent="0.2">
      <c r="A5" s="602"/>
      <c r="B5" s="602"/>
    </row>
    <row r="6" spans="1:6" ht="27" customHeight="1" x14ac:dyDescent="0.2"/>
    <row r="8" spans="1:6" s="602" customFormat="1" ht="25.5" x14ac:dyDescent="0.2">
      <c r="A8" s="603" t="s">
        <v>28</v>
      </c>
      <c r="B8" s="605" t="s">
        <v>199</v>
      </c>
      <c r="C8" s="603" t="s">
        <v>200</v>
      </c>
      <c r="D8" s="603" t="s">
        <v>201</v>
      </c>
      <c r="E8" s="603" t="s">
        <v>202</v>
      </c>
      <c r="F8" s="603" t="s">
        <v>196</v>
      </c>
    </row>
    <row r="9" spans="1:6" ht="21" customHeight="1" x14ac:dyDescent="0.2">
      <c r="A9" s="607" t="s">
        <v>207</v>
      </c>
      <c r="B9" s="606">
        <v>5</v>
      </c>
      <c r="C9" s="606" t="s">
        <v>203</v>
      </c>
      <c r="D9" s="606" t="s">
        <v>204</v>
      </c>
      <c r="E9" s="606" t="s">
        <v>205</v>
      </c>
      <c r="F9" s="606" t="s">
        <v>206</v>
      </c>
    </row>
    <row r="10" spans="1:6" ht="24.75" customHeight="1" x14ac:dyDescent="0.2">
      <c r="A10" s="609"/>
      <c r="B10" s="609"/>
      <c r="C10" s="609"/>
      <c r="D10" s="609"/>
      <c r="E10" s="609"/>
      <c r="F10" s="609"/>
    </row>
    <row r="11" spans="1:6" ht="24.75" customHeight="1" x14ac:dyDescent="0.2">
      <c r="A11" s="609"/>
      <c r="B11" s="609"/>
      <c r="C11" s="609"/>
      <c r="D11" s="609"/>
      <c r="E11" s="609"/>
      <c r="F11" s="609"/>
    </row>
    <row r="12" spans="1:6" ht="24.75" customHeight="1" x14ac:dyDescent="0.2">
      <c r="A12" s="609"/>
      <c r="B12" s="609"/>
      <c r="C12" s="609"/>
      <c r="D12" s="609"/>
      <c r="E12" s="609"/>
      <c r="F12" s="609"/>
    </row>
    <row r="13" spans="1:6" ht="24.75" customHeight="1" x14ac:dyDescent="0.2">
      <c r="A13" s="609"/>
      <c r="B13" s="609"/>
      <c r="C13" s="609"/>
      <c r="D13" s="609"/>
      <c r="E13" s="609"/>
      <c r="F13" s="609"/>
    </row>
    <row r="14" spans="1:6" ht="24.75" customHeight="1" x14ac:dyDescent="0.2">
      <c r="A14" s="609"/>
      <c r="B14" s="609"/>
      <c r="C14" s="609"/>
      <c r="D14" s="609"/>
      <c r="E14" s="609"/>
      <c r="F14" s="609"/>
    </row>
    <row r="15" spans="1:6" ht="24.75" customHeight="1" x14ac:dyDescent="0.2">
      <c r="A15" s="609"/>
      <c r="B15" s="609"/>
      <c r="C15" s="609"/>
      <c r="D15" s="609"/>
      <c r="E15" s="609"/>
      <c r="F15" s="609"/>
    </row>
    <row r="16" spans="1:6" ht="24.75" customHeight="1" x14ac:dyDescent="0.2">
      <c r="A16" s="609"/>
      <c r="B16" s="609"/>
      <c r="C16" s="609"/>
      <c r="D16" s="609"/>
      <c r="E16" s="609"/>
      <c r="F16" s="609"/>
    </row>
    <row r="17" spans="1:6" ht="24.75" customHeight="1" x14ac:dyDescent="0.2">
      <c r="A17" s="609"/>
      <c r="B17" s="609"/>
      <c r="C17" s="609"/>
      <c r="D17" s="609"/>
      <c r="E17" s="609"/>
      <c r="F17" s="609"/>
    </row>
    <row r="18" spans="1:6" ht="24.75" customHeight="1" x14ac:dyDescent="0.2">
      <c r="A18" s="609"/>
      <c r="B18" s="609"/>
      <c r="C18" s="609"/>
      <c r="D18" s="609"/>
      <c r="E18" s="609"/>
      <c r="F18" s="609"/>
    </row>
    <row r="19" spans="1:6" ht="24.75" customHeight="1" x14ac:dyDescent="0.2">
      <c r="A19" s="609"/>
      <c r="B19" s="609"/>
      <c r="C19" s="609"/>
      <c r="D19" s="609"/>
      <c r="E19" s="609"/>
      <c r="F19" s="609"/>
    </row>
    <row r="20" spans="1:6" ht="24.75" customHeight="1" x14ac:dyDescent="0.2">
      <c r="A20" s="609"/>
      <c r="B20" s="609"/>
      <c r="C20" s="609"/>
      <c r="D20" s="609"/>
      <c r="E20" s="609"/>
      <c r="F20" s="609"/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70C0"/>
    <pageSetUpPr fitToPage="1"/>
  </sheetPr>
  <dimension ref="A1:DO432"/>
  <sheetViews>
    <sheetView tabSelected="1" zoomScale="85" zoomScaleNormal="85" workbookViewId="0">
      <selection activeCell="E298" sqref="E298"/>
    </sheetView>
  </sheetViews>
  <sheetFormatPr defaultRowHeight="12.75" x14ac:dyDescent="0.2"/>
  <cols>
    <col min="1" max="1" width="22.28515625" style="69" customWidth="1"/>
    <col min="2" max="2" width="3.85546875" style="69" customWidth="1"/>
    <col min="3" max="3" width="5.85546875" style="69" customWidth="1"/>
    <col min="4" max="4" width="4" style="280" customWidth="1"/>
    <col min="5" max="5" width="14.7109375" style="280" customWidth="1"/>
    <col min="6" max="6" width="10.42578125" style="280" customWidth="1"/>
    <col min="7" max="7" width="5.42578125" style="280" customWidth="1"/>
    <col min="8" max="8" width="4.7109375" style="280" customWidth="1"/>
    <col min="9" max="9" width="3.140625" style="280" customWidth="1"/>
    <col min="10" max="10" width="5.85546875" style="280" customWidth="1"/>
    <col min="11" max="11" width="12.42578125" style="281" customWidth="1"/>
    <col min="12" max="12" width="11.140625" style="281" customWidth="1"/>
    <col min="13" max="13" width="12.42578125" style="69" customWidth="1"/>
    <col min="14" max="14" width="13.140625" style="347" customWidth="1"/>
    <col min="15" max="15" width="12.42578125" style="347" customWidth="1"/>
    <col min="16" max="16" width="12.42578125" style="419" customWidth="1"/>
    <col min="17" max="17" width="12.42578125" style="420" customWidth="1"/>
    <col min="18" max="18" width="13.42578125" style="420" customWidth="1"/>
    <col min="19" max="20" width="11.42578125" style="420" customWidth="1"/>
    <col min="21" max="21" width="13.28515625" style="347" customWidth="1"/>
    <col min="22" max="22" width="10.7109375" style="370" customWidth="1"/>
    <col min="23" max="23" width="10.85546875" style="370" customWidth="1"/>
    <col min="24" max="24" width="10.7109375" style="370" customWidth="1"/>
    <col min="25" max="25" width="12.28515625" style="436" customWidth="1"/>
    <col min="26" max="26" width="12.140625" style="345" customWidth="1"/>
    <col min="27" max="31" width="12.140625" style="206" customWidth="1"/>
    <col min="32" max="32" width="8.85546875" style="205" customWidth="1"/>
    <col min="33" max="33" width="5.42578125" style="206" customWidth="1"/>
    <col min="34" max="34" width="25.7109375" style="206" customWidth="1"/>
    <col min="35" max="35" width="10.140625" style="240" customWidth="1"/>
    <col min="36" max="36" width="10" style="241" customWidth="1"/>
    <col min="37" max="38" width="10.140625" style="211" customWidth="1"/>
    <col min="39" max="39" width="14.140625" style="211" customWidth="1"/>
    <col min="40" max="40" width="12.7109375" style="211" customWidth="1"/>
    <col min="41" max="41" width="8.85546875" style="205" customWidth="1"/>
    <col min="42" max="42" width="6.140625" style="206" customWidth="1"/>
    <col min="43" max="43" width="24.5703125" style="206" customWidth="1"/>
    <col min="44" max="44" width="10.42578125" style="240" customWidth="1"/>
    <col min="45" max="45" width="10.140625" style="241" customWidth="1"/>
    <col min="46" max="47" width="10.140625" style="211" customWidth="1"/>
    <col min="48" max="48" width="13" style="211" customWidth="1"/>
    <col min="49" max="49" width="12.5703125" style="211" customWidth="1"/>
    <col min="50" max="50" width="8.85546875" style="205" customWidth="1"/>
    <col min="51" max="51" width="6.140625" style="206" customWidth="1"/>
    <col min="52" max="52" width="24.5703125" style="206" customWidth="1"/>
    <col min="53" max="53" width="10.42578125" style="240" customWidth="1"/>
    <col min="54" max="54" width="10.5703125" style="241" customWidth="1"/>
    <col min="55" max="56" width="10.140625" style="211" customWidth="1"/>
    <col min="57" max="57" width="13" style="211" customWidth="1"/>
    <col min="58" max="58" width="12.5703125" style="211" customWidth="1"/>
    <col min="59" max="59" width="23.140625" style="341" customWidth="1"/>
    <col min="60" max="62" width="9.140625" style="341" customWidth="1"/>
    <col min="63" max="64" width="9.140625" style="206" customWidth="1"/>
    <col min="120" max="16384" width="9.140625" style="69"/>
  </cols>
  <sheetData>
    <row r="1" spans="1:119" s="68" customFormat="1" ht="24" thickBot="1" x14ac:dyDescent="0.4">
      <c r="A1" s="963" t="s">
        <v>320</v>
      </c>
      <c r="B1" s="964"/>
      <c r="C1" s="964"/>
      <c r="D1" s="964"/>
      <c r="E1" s="964"/>
      <c r="F1" s="964"/>
      <c r="G1" s="964"/>
      <c r="H1" s="964"/>
      <c r="I1" s="964"/>
      <c r="J1" s="964"/>
      <c r="K1" s="965"/>
      <c r="L1" s="966">
        <v>42901</v>
      </c>
      <c r="M1" s="967"/>
      <c r="N1" s="713" t="s">
        <v>358</v>
      </c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428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</row>
    <row r="2" spans="1:119" ht="6.75" customHeight="1" thickBot="1" x14ac:dyDescent="0.25">
      <c r="D2" s="69"/>
      <c r="E2" s="69"/>
      <c r="F2" s="69"/>
      <c r="G2" s="69"/>
      <c r="H2" s="69"/>
      <c r="I2" s="69"/>
      <c r="J2" s="69"/>
      <c r="K2" s="69"/>
      <c r="L2" s="69"/>
      <c r="P2" s="347"/>
      <c r="Q2" s="347"/>
      <c r="R2" s="347"/>
      <c r="S2" s="347"/>
      <c r="T2" s="347"/>
      <c r="V2" s="347"/>
      <c r="W2" s="347"/>
      <c r="X2" s="347"/>
      <c r="Y2" s="42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3" spans="1:119" s="70" customFormat="1" ht="21" customHeight="1" thickBot="1" x14ac:dyDescent="0.35">
      <c r="A3" s="992" t="s">
        <v>181</v>
      </c>
      <c r="B3" s="993"/>
      <c r="C3" s="993"/>
      <c r="D3" s="993"/>
      <c r="E3" s="993"/>
      <c r="F3" s="993"/>
      <c r="G3" s="994"/>
      <c r="H3" s="995"/>
      <c r="I3" s="988"/>
      <c r="J3" s="988"/>
      <c r="K3" s="987" t="s">
        <v>127</v>
      </c>
      <c r="L3" s="988"/>
      <c r="M3" s="989"/>
      <c r="N3" s="972" t="s">
        <v>92</v>
      </c>
      <c r="O3" s="973"/>
      <c r="P3" s="973"/>
      <c r="Q3" s="973"/>
      <c r="R3" s="974"/>
      <c r="S3" s="376"/>
      <c r="T3" s="347" t="s">
        <v>18</v>
      </c>
      <c r="U3" s="347"/>
      <c r="V3" s="347"/>
      <c r="W3" s="347"/>
      <c r="X3" s="347"/>
      <c r="Y3" s="429"/>
      <c r="AF3" s="1031" t="s">
        <v>127</v>
      </c>
      <c r="AG3" s="1032"/>
      <c r="AH3" s="1032"/>
      <c r="AI3" s="1032"/>
      <c r="AJ3" s="1032"/>
      <c r="AK3" s="1032"/>
      <c r="AL3" s="1032"/>
      <c r="AM3" s="1032"/>
      <c r="AN3" s="1033"/>
      <c r="AO3" s="1028" t="s">
        <v>127</v>
      </c>
      <c r="AP3" s="1029"/>
      <c r="AQ3" s="1029"/>
      <c r="AR3" s="1029"/>
      <c r="AS3" s="1029"/>
      <c r="AT3" s="1029"/>
      <c r="AU3" s="1029"/>
      <c r="AV3" s="1029"/>
      <c r="AW3" s="1030"/>
      <c r="AX3" s="1025" t="s">
        <v>127</v>
      </c>
      <c r="AY3" s="1026"/>
      <c r="AZ3" s="1026"/>
      <c r="BA3" s="1026"/>
      <c r="BB3" s="1026"/>
      <c r="BC3" s="1026"/>
      <c r="BD3" s="1026"/>
      <c r="BE3" s="1026"/>
      <c r="BF3" s="1027"/>
      <c r="BG3" s="71"/>
      <c r="BH3" s="72"/>
      <c r="BI3" s="72"/>
      <c r="BJ3" s="292"/>
      <c r="BK3" s="292"/>
      <c r="BL3" s="292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</row>
    <row r="4" spans="1:119" s="522" customFormat="1" ht="16.5" customHeight="1" x14ac:dyDescent="0.2">
      <c r="A4" s="933" t="s">
        <v>182</v>
      </c>
      <c r="B4" s="934"/>
      <c r="C4" s="934"/>
      <c r="D4" s="935"/>
      <c r="E4" s="940" t="s">
        <v>217</v>
      </c>
      <c r="F4" s="941"/>
      <c r="G4" s="559">
        <v>18</v>
      </c>
      <c r="H4" s="646"/>
      <c r="I4" s="647"/>
      <c r="J4" s="647"/>
      <c r="K4" s="617" t="s">
        <v>25</v>
      </c>
      <c r="L4" s="984" t="s">
        <v>216</v>
      </c>
      <c r="M4" s="615" t="s">
        <v>23</v>
      </c>
      <c r="N4" s="975" t="s">
        <v>93</v>
      </c>
      <c r="O4" s="976"/>
      <c r="P4" s="976"/>
      <c r="Q4" s="976"/>
      <c r="R4" s="554">
        <f>(N404+O404)/($G$4+$G$5)</f>
        <v>0</v>
      </c>
      <c r="S4" s="519"/>
      <c r="T4" s="520" t="s">
        <v>18</v>
      </c>
      <c r="U4" s="520"/>
      <c r="V4" s="520"/>
      <c r="W4" s="520"/>
      <c r="X4" s="520"/>
      <c r="Y4" s="521"/>
      <c r="AF4" s="528"/>
      <c r="AG4" s="529"/>
      <c r="AH4" s="529"/>
      <c r="AI4" s="530" t="s">
        <v>88</v>
      </c>
      <c r="AJ4" s="531" t="s">
        <v>235</v>
      </c>
      <c r="AK4" s="531"/>
      <c r="AL4" s="529"/>
      <c r="AM4" s="529"/>
      <c r="AN4" s="532"/>
      <c r="AO4" s="533"/>
      <c r="AP4" s="534"/>
      <c r="AQ4" s="534"/>
      <c r="AR4" s="535" t="s">
        <v>88</v>
      </c>
      <c r="AS4" s="536" t="s">
        <v>236</v>
      </c>
      <c r="AT4" s="536"/>
      <c r="AU4" s="534"/>
      <c r="AV4" s="534"/>
      <c r="AW4" s="537"/>
      <c r="AX4" s="538"/>
      <c r="AY4" s="539"/>
      <c r="AZ4" s="539"/>
      <c r="BA4" s="540" t="s">
        <v>88</v>
      </c>
      <c r="BB4" s="541" t="s">
        <v>236</v>
      </c>
      <c r="BC4" s="541"/>
      <c r="BD4" s="539"/>
      <c r="BE4" s="539"/>
      <c r="BF4" s="542"/>
      <c r="BG4" s="523"/>
      <c r="BH4" s="524"/>
      <c r="BI4" s="524"/>
      <c r="BJ4" s="525"/>
      <c r="BK4" s="525"/>
      <c r="BL4" s="525"/>
      <c r="BM4" s="526"/>
      <c r="BN4" s="526"/>
      <c r="BO4" s="526"/>
      <c r="BP4" s="526"/>
      <c r="BQ4" s="526"/>
      <c r="BR4" s="526"/>
      <c r="BS4" s="526"/>
      <c r="BT4" s="526"/>
      <c r="BU4" s="526"/>
      <c r="BV4" s="526"/>
      <c r="BW4" s="526"/>
      <c r="BX4" s="526"/>
      <c r="BY4" s="526"/>
      <c r="BZ4" s="526"/>
      <c r="CA4" s="526"/>
      <c r="CB4" s="526"/>
      <c r="CC4" s="526"/>
      <c r="CD4" s="526"/>
      <c r="CE4" s="526"/>
      <c r="CF4" s="526"/>
      <c r="CG4" s="526"/>
      <c r="CH4" s="526"/>
      <c r="CI4" s="526"/>
      <c r="CJ4" s="526"/>
      <c r="CK4" s="526"/>
      <c r="CL4" s="526"/>
      <c r="CM4" s="526"/>
      <c r="CN4" s="526"/>
      <c r="CO4" s="526"/>
      <c r="CP4" s="526"/>
      <c r="CQ4" s="526"/>
      <c r="CR4" s="526"/>
      <c r="CS4" s="526"/>
      <c r="CT4" s="526"/>
      <c r="CU4" s="526"/>
      <c r="CV4" s="526"/>
      <c r="CW4" s="526"/>
      <c r="CX4" s="526"/>
      <c r="CY4" s="526"/>
      <c r="CZ4" s="526"/>
      <c r="DA4" s="526"/>
      <c r="DB4" s="526"/>
      <c r="DC4" s="526"/>
      <c r="DD4" s="526"/>
      <c r="DE4" s="526"/>
      <c r="DF4" s="526"/>
      <c r="DG4" s="526"/>
      <c r="DH4" s="526"/>
      <c r="DI4" s="526"/>
      <c r="DJ4" s="526"/>
      <c r="DK4" s="526"/>
      <c r="DL4" s="526"/>
      <c r="DM4" s="526"/>
      <c r="DN4" s="526"/>
      <c r="DO4" s="526"/>
    </row>
    <row r="5" spans="1:119" s="522" customFormat="1" ht="15.75" customHeight="1" x14ac:dyDescent="0.2">
      <c r="A5" s="936" t="s">
        <v>183</v>
      </c>
      <c r="B5" s="937"/>
      <c r="C5" s="937"/>
      <c r="D5" s="938"/>
      <c r="E5" s="942" t="s">
        <v>218</v>
      </c>
      <c r="F5" s="943"/>
      <c r="G5" s="560">
        <v>0</v>
      </c>
      <c r="H5" s="648"/>
      <c r="I5" s="649"/>
      <c r="J5" s="649"/>
      <c r="K5" s="701">
        <v>0.85</v>
      </c>
      <c r="L5" s="985"/>
      <c r="M5" s="704">
        <v>1</v>
      </c>
      <c r="N5" s="975" t="s">
        <v>137</v>
      </c>
      <c r="O5" s="976"/>
      <c r="P5" s="976"/>
      <c r="Q5" s="976"/>
      <c r="R5" s="555"/>
      <c r="S5" s="519"/>
      <c r="T5" s="520"/>
      <c r="U5" s="520"/>
      <c r="V5" s="520"/>
      <c r="W5" s="520"/>
      <c r="X5" s="520"/>
      <c r="Y5" s="521"/>
      <c r="AF5" s="528"/>
      <c r="AG5" s="544" t="s">
        <v>89</v>
      </c>
      <c r="AH5" s="529" t="str">
        <f>$K$4</f>
        <v>EUR</v>
      </c>
      <c r="AI5" s="545">
        <f>$K$5</f>
        <v>0.85</v>
      </c>
      <c r="AJ5" s="546">
        <f>IF('exch rate tool - fac #1'!D32=0,K5,'exch rate tool - fac #1'!D32)</f>
        <v>0.85</v>
      </c>
      <c r="AK5" s="531"/>
      <c r="AL5" s="531"/>
      <c r="AM5" s="531"/>
      <c r="AN5" s="547"/>
      <c r="AO5" s="533"/>
      <c r="AP5" s="548" t="s">
        <v>89</v>
      </c>
      <c r="AQ5" s="534" t="str">
        <f>$K$4</f>
        <v>EUR</v>
      </c>
      <c r="AR5" s="549">
        <f>$K$5</f>
        <v>0.85</v>
      </c>
      <c r="AS5" s="550">
        <f>IF('exch rate tool - fac #2'!D32=0,K5,'exch rate tool - fac #2'!D32)</f>
        <v>0.85</v>
      </c>
      <c r="AT5" s="536"/>
      <c r="AU5" s="536"/>
      <c r="AV5" s="536"/>
      <c r="AW5" s="537"/>
      <c r="AX5" s="538"/>
      <c r="AY5" s="551" t="s">
        <v>89</v>
      </c>
      <c r="AZ5" s="621" t="str">
        <f>$K$4</f>
        <v>EUR</v>
      </c>
      <c r="BA5" s="552">
        <f>$K$5</f>
        <v>0.85</v>
      </c>
      <c r="BB5" s="553">
        <f>IF('exch rate tool - fac #3'!D32=0,K5,'exch rate tool - fac #3'!D32)</f>
        <v>0.85</v>
      </c>
      <c r="BC5" s="541"/>
      <c r="BD5" s="541"/>
      <c r="BE5" s="541"/>
      <c r="BF5" s="542"/>
      <c r="BG5" s="523"/>
      <c r="BH5" s="524"/>
      <c r="BI5" s="524"/>
      <c r="BJ5" s="525"/>
      <c r="BK5" s="525"/>
      <c r="BL5" s="525"/>
      <c r="BM5" s="526"/>
      <c r="BN5" s="526"/>
      <c r="BO5" s="526"/>
      <c r="BP5" s="526"/>
      <c r="BQ5" s="526"/>
      <c r="BR5" s="526"/>
      <c r="BS5" s="526"/>
      <c r="BT5" s="526"/>
      <c r="BU5" s="526"/>
      <c r="BV5" s="526"/>
      <c r="BW5" s="526"/>
      <c r="BX5" s="526"/>
      <c r="BY5" s="526"/>
      <c r="BZ5" s="526"/>
      <c r="CA5" s="526"/>
      <c r="CB5" s="526"/>
      <c r="CC5" s="526"/>
      <c r="CD5" s="526"/>
      <c r="CE5" s="526"/>
      <c r="CF5" s="526"/>
      <c r="CG5" s="526"/>
      <c r="CH5" s="526"/>
      <c r="CI5" s="526"/>
      <c r="CJ5" s="526"/>
      <c r="CK5" s="526"/>
      <c r="CL5" s="526"/>
      <c r="CM5" s="526"/>
      <c r="CN5" s="526"/>
      <c r="CO5" s="526"/>
      <c r="CP5" s="526"/>
      <c r="CQ5" s="526"/>
      <c r="CR5" s="526"/>
      <c r="CS5" s="526"/>
      <c r="CT5" s="526"/>
      <c r="CU5" s="526"/>
      <c r="CV5" s="526"/>
      <c r="CW5" s="526"/>
      <c r="CX5" s="526"/>
      <c r="CY5" s="526"/>
      <c r="CZ5" s="526"/>
      <c r="DA5" s="526"/>
      <c r="DB5" s="526"/>
      <c r="DC5" s="526"/>
      <c r="DD5" s="526"/>
      <c r="DE5" s="526"/>
      <c r="DF5" s="526"/>
      <c r="DG5" s="526"/>
      <c r="DH5" s="526"/>
      <c r="DI5" s="526"/>
      <c r="DJ5" s="526"/>
      <c r="DK5" s="526"/>
      <c r="DL5" s="526"/>
      <c r="DM5" s="526"/>
      <c r="DN5" s="526"/>
      <c r="DO5" s="526"/>
    </row>
    <row r="6" spans="1:119" s="522" customFormat="1" ht="15.75" x14ac:dyDescent="0.2">
      <c r="A6" s="936" t="s">
        <v>184</v>
      </c>
      <c r="B6" s="937"/>
      <c r="C6" s="937"/>
      <c r="D6" s="938"/>
      <c r="E6" s="942" t="s">
        <v>176</v>
      </c>
      <c r="F6" s="943"/>
      <c r="G6" s="560">
        <v>1</v>
      </c>
      <c r="H6" s="648"/>
      <c r="I6" s="649"/>
      <c r="J6" s="649"/>
      <c r="K6" s="618" t="s">
        <v>24</v>
      </c>
      <c r="L6" s="985"/>
      <c r="M6" s="527" t="s">
        <v>35</v>
      </c>
      <c r="N6" s="977" t="s">
        <v>125</v>
      </c>
      <c r="O6" s="978"/>
      <c r="P6" s="978"/>
      <c r="Q6" s="978"/>
      <c r="R6" s="556">
        <f>R4+R5</f>
        <v>0</v>
      </c>
      <c r="S6" s="519"/>
      <c r="T6" s="520" t="s">
        <v>18</v>
      </c>
      <c r="U6" s="520"/>
      <c r="V6" s="520"/>
      <c r="W6" s="520"/>
      <c r="X6" s="520"/>
      <c r="Y6" s="521"/>
      <c r="AF6" s="73"/>
      <c r="AG6" s="84" t="s">
        <v>89</v>
      </c>
      <c r="AH6" s="74" t="str">
        <f>$M$4</f>
        <v>Cur. #2</v>
      </c>
      <c r="AI6" s="85">
        <f>$M$5</f>
        <v>1</v>
      </c>
      <c r="AJ6" s="91">
        <f>IF('exch rate tool - fac #1'!J32=0,M5,'exch rate tool - fac #1'!J32)</f>
        <v>1</v>
      </c>
      <c r="AK6" s="75" t="s">
        <v>237</v>
      </c>
      <c r="AL6" s="75"/>
      <c r="AM6" s="75"/>
      <c r="AN6" s="86"/>
      <c r="AO6" s="76"/>
      <c r="AP6" s="87" t="s">
        <v>89</v>
      </c>
      <c r="AQ6" s="77" t="str">
        <f>$M$4</f>
        <v>Cur. #2</v>
      </c>
      <c r="AR6" s="88">
        <f>$M$5</f>
        <v>1</v>
      </c>
      <c r="AS6" s="92">
        <f>IF('exch rate tool - fac #2'!J32=0,M5,'exch rate tool - fac #2'!J32)</f>
        <v>1</v>
      </c>
      <c r="AT6" s="78" t="s">
        <v>237</v>
      </c>
      <c r="AU6" s="78"/>
      <c r="AV6" s="78"/>
      <c r="AW6" s="79"/>
      <c r="AX6" s="80"/>
      <c r="AY6" s="89" t="s">
        <v>89</v>
      </c>
      <c r="AZ6" s="93" t="str">
        <f>$M$4</f>
        <v>Cur. #2</v>
      </c>
      <c r="BA6" s="90">
        <f>$M$5</f>
        <v>1</v>
      </c>
      <c r="BB6" s="93">
        <f>IF('exch rate tool - fac #3'!J32=0,M5,'exch rate tool - fac #3'!J32)</f>
        <v>1</v>
      </c>
      <c r="BC6" s="82" t="s">
        <v>237</v>
      </c>
      <c r="BD6" s="82"/>
      <c r="BE6" s="82"/>
      <c r="BF6" s="83"/>
      <c r="BG6" s="523"/>
      <c r="BH6" s="524"/>
      <c r="BI6" s="524"/>
      <c r="BJ6" s="525"/>
      <c r="BK6" s="525"/>
      <c r="BL6" s="525"/>
      <c r="BM6" s="526"/>
      <c r="BN6" s="526"/>
      <c r="BO6" s="526"/>
      <c r="BP6" s="526"/>
      <c r="BQ6" s="526"/>
      <c r="BR6" s="526"/>
      <c r="BS6" s="526"/>
      <c r="BT6" s="526"/>
      <c r="BU6" s="526"/>
      <c r="BV6" s="526"/>
      <c r="BW6" s="526"/>
      <c r="BX6" s="526"/>
      <c r="BY6" s="526"/>
      <c r="BZ6" s="526"/>
      <c r="CA6" s="526"/>
      <c r="CB6" s="526"/>
      <c r="CC6" s="526"/>
      <c r="CD6" s="526"/>
      <c r="CE6" s="526"/>
      <c r="CF6" s="526"/>
      <c r="CG6" s="526"/>
      <c r="CH6" s="526"/>
      <c r="CI6" s="526"/>
      <c r="CJ6" s="526"/>
      <c r="CK6" s="526"/>
      <c r="CL6" s="526"/>
      <c r="CM6" s="526"/>
      <c r="CN6" s="526"/>
      <c r="CO6" s="526"/>
      <c r="CP6" s="526"/>
      <c r="CQ6" s="526"/>
      <c r="CR6" s="526"/>
      <c r="CS6" s="526"/>
      <c r="CT6" s="526"/>
      <c r="CU6" s="526"/>
      <c r="CV6" s="526"/>
      <c r="CW6" s="526"/>
      <c r="CX6" s="526"/>
      <c r="CY6" s="526"/>
      <c r="CZ6" s="526"/>
      <c r="DA6" s="526"/>
      <c r="DB6" s="526"/>
      <c r="DC6" s="526"/>
      <c r="DD6" s="526"/>
      <c r="DE6" s="526"/>
      <c r="DF6" s="526"/>
      <c r="DG6" s="526"/>
      <c r="DH6" s="526"/>
      <c r="DI6" s="526"/>
      <c r="DJ6" s="526"/>
      <c r="DK6" s="526"/>
      <c r="DL6" s="526"/>
      <c r="DM6" s="526"/>
      <c r="DN6" s="526"/>
      <c r="DO6" s="526"/>
    </row>
    <row r="7" spans="1:119" s="522" customFormat="1" ht="17.25" customHeight="1" thickBot="1" x14ac:dyDescent="0.25">
      <c r="A7" s="640"/>
      <c r="B7" s="641"/>
      <c r="C7" s="641"/>
      <c r="D7" s="642"/>
      <c r="E7" s="942" t="s">
        <v>177</v>
      </c>
      <c r="F7" s="943"/>
      <c r="G7" s="560">
        <v>1</v>
      </c>
      <c r="H7" s="648"/>
      <c r="I7" s="649"/>
      <c r="J7" s="649"/>
      <c r="K7" s="702">
        <v>1</v>
      </c>
      <c r="L7" s="986"/>
      <c r="M7" s="703">
        <v>1</v>
      </c>
      <c r="N7" s="990" t="s">
        <v>179</v>
      </c>
      <c r="O7" s="991"/>
      <c r="P7" s="991"/>
      <c r="Q7" s="991"/>
      <c r="R7" s="555">
        <v>0</v>
      </c>
      <c r="S7" s="543"/>
      <c r="T7" s="543"/>
      <c r="U7" s="520"/>
      <c r="V7" s="520"/>
      <c r="W7" s="520"/>
      <c r="X7" s="520"/>
      <c r="Y7" s="521"/>
      <c r="AF7" s="73"/>
      <c r="AG7" s="84" t="s">
        <v>89</v>
      </c>
      <c r="AH7" s="74" t="str">
        <f>$K$6</f>
        <v>Cur. #3</v>
      </c>
      <c r="AI7" s="85">
        <f>$K$7</f>
        <v>1</v>
      </c>
      <c r="AJ7" s="91">
        <f>IF('exch rate tool - fac #1'!D65=0,K7,'exch rate tool - fac #1'!D65)</f>
        <v>1</v>
      </c>
      <c r="AK7" s="75" t="s">
        <v>237</v>
      </c>
      <c r="AL7" s="75"/>
      <c r="AM7" s="75"/>
      <c r="AN7" s="86"/>
      <c r="AO7" s="76"/>
      <c r="AP7" s="87" t="s">
        <v>89</v>
      </c>
      <c r="AQ7" s="77" t="str">
        <f>$K$6</f>
        <v>Cur. #3</v>
      </c>
      <c r="AR7" s="88">
        <f>$K$7</f>
        <v>1</v>
      </c>
      <c r="AS7" s="92">
        <f>IF('exch rate tool - fac #2'!D65=0,K7,'exch rate tool - fac #2'!D65)</f>
        <v>1</v>
      </c>
      <c r="AT7" s="78" t="s">
        <v>237</v>
      </c>
      <c r="AU7" s="78"/>
      <c r="AV7" s="78"/>
      <c r="AW7" s="79"/>
      <c r="AX7" s="80"/>
      <c r="AY7" s="89" t="s">
        <v>89</v>
      </c>
      <c r="AZ7" s="93" t="str">
        <f>$K$6</f>
        <v>Cur. #3</v>
      </c>
      <c r="BA7" s="90">
        <f>$K$7</f>
        <v>1</v>
      </c>
      <c r="BB7" s="93">
        <f>IF('exch rate tool - fac #3'!D65=0,K7,'exch rate tool - fac #3'!D65)</f>
        <v>1</v>
      </c>
      <c r="BC7" s="82" t="s">
        <v>237</v>
      </c>
      <c r="BD7" s="82"/>
      <c r="BE7" s="82"/>
      <c r="BF7" s="83"/>
      <c r="BG7" s="523"/>
      <c r="BH7" s="524"/>
      <c r="BI7" s="524"/>
      <c r="BJ7" s="525"/>
      <c r="BK7" s="525"/>
      <c r="BL7" s="525"/>
      <c r="BM7" s="526"/>
      <c r="BN7" s="526"/>
      <c r="BO7" s="526"/>
      <c r="BP7" s="526"/>
      <c r="BQ7" s="526"/>
      <c r="BR7" s="526"/>
      <c r="BS7" s="526"/>
      <c r="BT7" s="526"/>
      <c r="BU7" s="526"/>
      <c r="BV7" s="526"/>
      <c r="BW7" s="526"/>
      <c r="BX7" s="526"/>
      <c r="BY7" s="526"/>
      <c r="BZ7" s="526"/>
      <c r="CA7" s="526"/>
      <c r="CB7" s="526"/>
      <c r="CC7" s="526"/>
      <c r="CD7" s="526"/>
      <c r="CE7" s="526"/>
      <c r="CF7" s="526"/>
      <c r="CG7" s="526"/>
      <c r="CH7" s="526"/>
      <c r="CI7" s="526"/>
      <c r="CJ7" s="526"/>
      <c r="CK7" s="526"/>
      <c r="CL7" s="526"/>
      <c r="CM7" s="526"/>
      <c r="CN7" s="526"/>
      <c r="CO7" s="526"/>
      <c r="CP7" s="526"/>
      <c r="CQ7" s="526"/>
      <c r="CR7" s="526"/>
      <c r="CS7" s="526"/>
      <c r="CT7" s="526"/>
      <c r="CU7" s="526"/>
      <c r="CV7" s="526"/>
      <c r="CW7" s="526"/>
      <c r="CX7" s="526"/>
      <c r="CY7" s="526"/>
      <c r="CZ7" s="526"/>
      <c r="DA7" s="526"/>
      <c r="DB7" s="526"/>
      <c r="DC7" s="526"/>
      <c r="DD7" s="526"/>
      <c r="DE7" s="526"/>
      <c r="DF7" s="526"/>
      <c r="DG7" s="526"/>
      <c r="DH7" s="526"/>
      <c r="DI7" s="526"/>
      <c r="DJ7" s="526"/>
      <c r="DK7" s="526"/>
      <c r="DL7" s="526"/>
      <c r="DM7" s="526"/>
      <c r="DN7" s="526"/>
      <c r="DO7" s="526"/>
    </row>
    <row r="8" spans="1:119" s="70" customFormat="1" ht="16.5" customHeight="1" thickBot="1" x14ac:dyDescent="0.25">
      <c r="A8" s="643"/>
      <c r="B8" s="644"/>
      <c r="C8" s="644"/>
      <c r="D8" s="645"/>
      <c r="E8" s="996" t="s">
        <v>178</v>
      </c>
      <c r="F8" s="997"/>
      <c r="G8" s="561">
        <v>0</v>
      </c>
      <c r="H8" s="650"/>
      <c r="I8" s="651"/>
      <c r="J8" s="652"/>
      <c r="K8" s="614"/>
      <c r="L8" s="614"/>
      <c r="M8" s="616"/>
      <c r="N8" s="1014" t="s">
        <v>180</v>
      </c>
      <c r="O8" s="1015"/>
      <c r="P8" s="1015"/>
      <c r="Q8" s="1015"/>
      <c r="R8" s="562">
        <v>0</v>
      </c>
      <c r="S8" s="519"/>
      <c r="T8" s="520"/>
      <c r="U8" s="347"/>
      <c r="V8" s="347"/>
      <c r="W8" s="347"/>
      <c r="X8" s="347"/>
      <c r="Y8" s="429"/>
      <c r="AF8" s="73"/>
      <c r="AG8" s="84" t="s">
        <v>89</v>
      </c>
      <c r="AH8" s="74" t="str">
        <f>$M$6</f>
        <v>Cur. #4</v>
      </c>
      <c r="AI8" s="85">
        <f>$M$7</f>
        <v>1</v>
      </c>
      <c r="AJ8" s="91">
        <f>IF('exch rate tool - fac #1'!J65=0,M7,'exch rate tool - fac #1'!J65)</f>
        <v>1</v>
      </c>
      <c r="AK8" s="75" t="s">
        <v>237</v>
      </c>
      <c r="AL8" s="75"/>
      <c r="AM8" s="75"/>
      <c r="AN8" s="86"/>
      <c r="AO8" s="76"/>
      <c r="AP8" s="87" t="s">
        <v>89</v>
      </c>
      <c r="AQ8" s="77" t="str">
        <f>$M$6</f>
        <v>Cur. #4</v>
      </c>
      <c r="AR8" s="88">
        <f>$M$7</f>
        <v>1</v>
      </c>
      <c r="AS8" s="92">
        <f>IF('exch rate tool - fac #2'!J65=0,M7,'exch rate tool - fac #2'!J65)</f>
        <v>1</v>
      </c>
      <c r="AT8" s="78" t="s">
        <v>237</v>
      </c>
      <c r="AU8" s="78"/>
      <c r="AV8" s="78"/>
      <c r="AW8" s="79"/>
      <c r="AX8" s="80"/>
      <c r="AY8" s="89" t="s">
        <v>89</v>
      </c>
      <c r="AZ8" s="93" t="str">
        <f>$M$6</f>
        <v>Cur. #4</v>
      </c>
      <c r="BA8" s="90">
        <f>$M$7</f>
        <v>1</v>
      </c>
      <c r="BB8" s="93">
        <f>IF('exch rate tool - fac #3'!J65=0,M7,'exch rate tool - fac #3'!J65)</f>
        <v>1</v>
      </c>
      <c r="BC8" s="82" t="s">
        <v>237</v>
      </c>
      <c r="BD8" s="82"/>
      <c r="BE8" s="82"/>
      <c r="BF8" s="83"/>
      <c r="BG8" s="71"/>
      <c r="BH8" s="72"/>
      <c r="BI8" s="72"/>
      <c r="BJ8" s="292"/>
      <c r="BK8" s="292"/>
      <c r="BL8" s="292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</row>
    <row r="9" spans="1:119" s="70" customFormat="1" ht="20.25" customHeight="1" thickBot="1" x14ac:dyDescent="0.3">
      <c r="A9" s="515"/>
      <c r="B9" s="518"/>
      <c r="C9" s="518"/>
      <c r="D9" s="516"/>
      <c r="E9" s="950"/>
      <c r="F9" s="950"/>
      <c r="G9" s="950"/>
      <c r="H9" s="517"/>
      <c r="I9" s="517"/>
      <c r="J9" s="517"/>
      <c r="K9" s="517"/>
      <c r="L9" s="517"/>
      <c r="M9" s="517"/>
      <c r="N9" s="347"/>
      <c r="O9" s="347"/>
      <c r="U9" s="347"/>
      <c r="V9" s="347"/>
      <c r="W9" s="347"/>
      <c r="X9" s="347"/>
      <c r="Y9" s="429"/>
      <c r="AF9" s="73"/>
      <c r="AG9" s="84"/>
      <c r="AH9" s="74"/>
      <c r="AI9" s="85"/>
      <c r="AJ9" s="91"/>
      <c r="AK9" s="75"/>
      <c r="AL9" s="75"/>
      <c r="AM9" s="75"/>
      <c r="AN9" s="86"/>
      <c r="AO9" s="76"/>
      <c r="AP9" s="87"/>
      <c r="AQ9" s="77"/>
      <c r="AR9" s="88"/>
      <c r="AS9" s="92"/>
      <c r="AT9" s="78"/>
      <c r="AU9" s="78"/>
      <c r="AV9" s="78"/>
      <c r="AW9" s="79"/>
      <c r="AX9" s="80"/>
      <c r="AY9" s="89"/>
      <c r="AZ9" s="81"/>
      <c r="BA9" s="90"/>
      <c r="BB9" s="93"/>
      <c r="BC9" s="82"/>
      <c r="BD9" s="82"/>
      <c r="BE9" s="82"/>
      <c r="BF9" s="83"/>
      <c r="BG9" s="71"/>
      <c r="BH9" s="72"/>
      <c r="BI9" s="72"/>
      <c r="BJ9" s="292"/>
      <c r="BK9" s="292"/>
      <c r="BL9" s="292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</row>
    <row r="10" spans="1:119" ht="24.75" customHeight="1" thickBot="1" x14ac:dyDescent="0.35">
      <c r="A10" s="951" t="s">
        <v>193</v>
      </c>
      <c r="B10" s="952"/>
      <c r="C10" s="952"/>
      <c r="D10" s="952"/>
      <c r="E10" s="952"/>
      <c r="F10" s="952"/>
      <c r="G10" s="952"/>
      <c r="H10" s="952"/>
      <c r="I10" s="952"/>
      <c r="J10" s="952"/>
      <c r="K10" s="952"/>
      <c r="L10" s="952"/>
      <c r="M10" s="952"/>
      <c r="N10" s="557"/>
      <c r="O10" s="557"/>
      <c r="P10" s="557"/>
      <c r="Q10" s="557"/>
      <c r="R10" s="557"/>
      <c r="S10" s="557"/>
      <c r="T10" s="557"/>
      <c r="U10" s="558"/>
      <c r="V10" s="871" t="s">
        <v>17</v>
      </c>
      <c r="W10" s="872"/>
      <c r="X10" s="872"/>
      <c r="Y10" s="872"/>
      <c r="Z10" s="872"/>
      <c r="AA10" s="872"/>
      <c r="AB10" s="872"/>
      <c r="AC10" s="872"/>
      <c r="AD10" s="872"/>
      <c r="AE10" s="873"/>
      <c r="AF10" s="1016" t="str">
        <f>"Expense Log for "&amp;$A$4</f>
        <v>Expense Log for (Faculty Name #1)</v>
      </c>
      <c r="AG10" s="1017"/>
      <c r="AH10" s="1017"/>
      <c r="AI10" s="1017"/>
      <c r="AJ10" s="1017"/>
      <c r="AK10" s="1017"/>
      <c r="AL10" s="1017"/>
      <c r="AM10" s="1017"/>
      <c r="AN10" s="1018"/>
      <c r="AO10" s="1019" t="str">
        <f>"Expense Log for "&amp;$A$5</f>
        <v>Expense Log for (Faculty Name #2)</v>
      </c>
      <c r="AP10" s="1020"/>
      <c r="AQ10" s="1020"/>
      <c r="AR10" s="1020"/>
      <c r="AS10" s="1020"/>
      <c r="AT10" s="1020"/>
      <c r="AU10" s="1020"/>
      <c r="AV10" s="1020"/>
      <c r="AW10" s="1021"/>
      <c r="AX10" s="1022" t="str">
        <f>"Expense Log for "&amp;$A$6</f>
        <v>Expense Log for (Faculty Name #3)</v>
      </c>
      <c r="AY10" s="1023"/>
      <c r="AZ10" s="1023"/>
      <c r="BA10" s="1023"/>
      <c r="BB10" s="1023"/>
      <c r="BC10" s="1023"/>
      <c r="BD10" s="1023"/>
      <c r="BE10" s="1023"/>
      <c r="BF10" s="1024"/>
      <c r="BG10" s="686" t="s">
        <v>19</v>
      </c>
      <c r="BH10" s="858" t="s">
        <v>21</v>
      </c>
      <c r="BI10" s="859"/>
      <c r="BJ10" s="859"/>
      <c r="BK10" s="859"/>
      <c r="BL10" s="860"/>
    </row>
    <row r="11" spans="1:119" ht="15" customHeight="1" thickBot="1" x14ac:dyDescent="0.35">
      <c r="A11" s="566"/>
      <c r="B11" s="567"/>
      <c r="C11" s="567"/>
      <c r="D11" s="568"/>
      <c r="E11" s="568"/>
      <c r="F11" s="568"/>
      <c r="G11" s="568"/>
      <c r="H11" s="568"/>
      <c r="I11" s="568"/>
      <c r="J11" s="568"/>
      <c r="K11" s="874" t="s">
        <v>188</v>
      </c>
      <c r="L11" s="875"/>
      <c r="M11" s="876"/>
      <c r="N11" s="979" t="s">
        <v>338</v>
      </c>
      <c r="O11" s="980"/>
      <c r="P11" s="880" t="s">
        <v>224</v>
      </c>
      <c r="Q11" s="880"/>
      <c r="R11" s="880"/>
      <c r="S11" s="813" t="s">
        <v>185</v>
      </c>
      <c r="T11" s="814"/>
      <c r="U11" s="695"/>
      <c r="V11" s="815" t="s">
        <v>186</v>
      </c>
      <c r="W11" s="815"/>
      <c r="X11" s="815"/>
      <c r="Y11" s="696"/>
      <c r="Z11" s="816" t="str">
        <f>A4</f>
        <v>(Faculty Name #1)</v>
      </c>
      <c r="AA11" s="817"/>
      <c r="AB11" s="864" t="str">
        <f>A5</f>
        <v>(Faculty Name #2)</v>
      </c>
      <c r="AC11" s="865"/>
      <c r="AD11" s="869" t="str">
        <f>A6</f>
        <v>(Faculty Name #3)</v>
      </c>
      <c r="AE11" s="870"/>
      <c r="AF11" s="94"/>
      <c r="AG11" s="95"/>
      <c r="AH11" s="95"/>
      <c r="AI11" s="96"/>
      <c r="AJ11" s="95"/>
      <c r="AK11" s="95"/>
      <c r="AL11" s="95"/>
      <c r="AM11" s="95"/>
      <c r="AN11" s="97"/>
      <c r="AO11" s="98"/>
      <c r="AP11" s="99"/>
      <c r="AQ11" s="99"/>
      <c r="AR11" s="100"/>
      <c r="AS11" s="100"/>
      <c r="AT11" s="99"/>
      <c r="AU11" s="101"/>
      <c r="AV11" s="101"/>
      <c r="AW11" s="102"/>
      <c r="AX11" s="103"/>
      <c r="AY11" s="104"/>
      <c r="AZ11" s="104"/>
      <c r="BA11" s="105"/>
      <c r="BB11" s="105"/>
      <c r="BC11" s="104"/>
      <c r="BD11" s="106"/>
      <c r="BE11" s="106"/>
      <c r="BF11" s="107"/>
      <c r="BG11" s="687"/>
      <c r="BH11" s="563"/>
      <c r="BI11" s="564"/>
      <c r="BJ11" s="564"/>
      <c r="BK11" s="564"/>
      <c r="BL11" s="565"/>
    </row>
    <row r="12" spans="1:119" s="591" customFormat="1" ht="38.25" customHeight="1" thickBot="1" x14ac:dyDescent="0.25">
      <c r="A12" s="877" t="s">
        <v>2</v>
      </c>
      <c r="B12" s="878"/>
      <c r="C12" s="878"/>
      <c r="D12" s="878"/>
      <c r="E12" s="878"/>
      <c r="F12" s="878"/>
      <c r="G12" s="878"/>
      <c r="H12" s="878"/>
      <c r="I12" s="878"/>
      <c r="J12" s="879"/>
      <c r="K12" s="570" t="s">
        <v>240</v>
      </c>
      <c r="L12" s="570" t="s">
        <v>215</v>
      </c>
      <c r="M12" s="571" t="s">
        <v>189</v>
      </c>
      <c r="N12" s="599" t="str">
        <f>""&amp;G4&amp;" Undergrad"</f>
        <v>18 Undergrad</v>
      </c>
      <c r="O12" s="599" t="str">
        <f>""&amp;G5&amp;" Grad"</f>
        <v>0 Grad</v>
      </c>
      <c r="P12" s="600" t="str">
        <f>""&amp;G7&amp;" TA"</f>
        <v>1 TA</v>
      </c>
      <c r="Q12" s="600" t="str">
        <f>""&amp;G6&amp;" Faculty"</f>
        <v>1 Faculty</v>
      </c>
      <c r="R12" s="600" t="s">
        <v>91</v>
      </c>
      <c r="S12" s="601" t="s">
        <v>219</v>
      </c>
      <c r="T12" s="601" t="s">
        <v>219</v>
      </c>
      <c r="U12" s="569" t="s">
        <v>3</v>
      </c>
      <c r="V12" s="572" t="s">
        <v>190</v>
      </c>
      <c r="W12" s="573" t="s">
        <v>191</v>
      </c>
      <c r="X12" s="573" t="s">
        <v>192</v>
      </c>
      <c r="Y12" s="574" t="s">
        <v>136</v>
      </c>
      <c r="Z12" s="575" t="s">
        <v>110</v>
      </c>
      <c r="AA12" s="576" t="s">
        <v>187</v>
      </c>
      <c r="AB12" s="577" t="s">
        <v>110</v>
      </c>
      <c r="AC12" s="577" t="s">
        <v>187</v>
      </c>
      <c r="AD12" s="578" t="s">
        <v>110</v>
      </c>
      <c r="AE12" s="579" t="s">
        <v>187</v>
      </c>
      <c r="AF12" s="580" t="s">
        <v>28</v>
      </c>
      <c r="AG12" s="581" t="s">
        <v>29</v>
      </c>
      <c r="AH12" s="582" t="s">
        <v>97</v>
      </c>
      <c r="AI12" s="583" t="s">
        <v>101</v>
      </c>
      <c r="AJ12" s="584" t="s">
        <v>135</v>
      </c>
      <c r="AK12" s="585" t="s">
        <v>102</v>
      </c>
      <c r="AL12" s="620" t="s">
        <v>134</v>
      </c>
      <c r="AM12" s="585" t="s">
        <v>103</v>
      </c>
      <c r="AN12" s="586" t="s">
        <v>27</v>
      </c>
      <c r="AO12" s="580" t="s">
        <v>28</v>
      </c>
      <c r="AP12" s="587" t="s">
        <v>29</v>
      </c>
      <c r="AQ12" s="582" t="s">
        <v>128</v>
      </c>
      <c r="AR12" s="583" t="s">
        <v>101</v>
      </c>
      <c r="AS12" s="584" t="s">
        <v>135</v>
      </c>
      <c r="AT12" s="585" t="s">
        <v>102</v>
      </c>
      <c r="AU12" s="585" t="s">
        <v>134</v>
      </c>
      <c r="AV12" s="585" t="s">
        <v>103</v>
      </c>
      <c r="AW12" s="586" t="s">
        <v>27</v>
      </c>
      <c r="AX12" s="580" t="s">
        <v>28</v>
      </c>
      <c r="AY12" s="587" t="s">
        <v>29</v>
      </c>
      <c r="AZ12" s="582" t="s">
        <v>97</v>
      </c>
      <c r="BA12" s="583" t="s">
        <v>101</v>
      </c>
      <c r="BB12" s="584" t="s">
        <v>135</v>
      </c>
      <c r="BC12" s="585" t="s">
        <v>102</v>
      </c>
      <c r="BD12" s="585" t="s">
        <v>134</v>
      </c>
      <c r="BE12" s="585" t="s">
        <v>103</v>
      </c>
      <c r="BF12" s="586" t="s">
        <v>27</v>
      </c>
      <c r="BG12" s="685" t="s">
        <v>237</v>
      </c>
      <c r="BH12" s="588" t="s">
        <v>6</v>
      </c>
      <c r="BI12" s="589" t="s">
        <v>7</v>
      </c>
      <c r="BJ12" s="589" t="s">
        <v>8</v>
      </c>
      <c r="BK12" s="589" t="s">
        <v>9</v>
      </c>
      <c r="BL12" s="590" t="s">
        <v>114</v>
      </c>
      <c r="BM12" s="526"/>
      <c r="BN12" s="526"/>
      <c r="BO12" s="526"/>
      <c r="BP12" s="526"/>
      <c r="BQ12" s="526"/>
      <c r="BR12" s="526"/>
      <c r="BS12" s="526"/>
      <c r="BT12" s="526"/>
      <c r="BU12" s="526"/>
      <c r="BV12" s="526"/>
      <c r="BW12" s="526"/>
      <c r="BX12" s="526"/>
      <c r="BY12" s="526"/>
      <c r="BZ12" s="526"/>
      <c r="CA12" s="526"/>
      <c r="CB12" s="526"/>
      <c r="CC12" s="526"/>
      <c r="CD12" s="526"/>
      <c r="CE12" s="526"/>
      <c r="CF12" s="526"/>
      <c r="CG12" s="526"/>
      <c r="CH12" s="526"/>
      <c r="CI12" s="526"/>
      <c r="CJ12" s="526"/>
      <c r="CK12" s="526"/>
      <c r="CL12" s="526"/>
      <c r="CM12" s="526"/>
      <c r="CN12" s="526"/>
      <c r="CO12" s="526"/>
      <c r="CP12" s="526"/>
      <c r="CQ12" s="526"/>
      <c r="CR12" s="526"/>
      <c r="CS12" s="526"/>
      <c r="CT12" s="526"/>
      <c r="CU12" s="526"/>
      <c r="CV12" s="526"/>
      <c r="CW12" s="526"/>
      <c r="CX12" s="526"/>
      <c r="CY12" s="526"/>
      <c r="CZ12" s="526"/>
      <c r="DA12" s="526"/>
      <c r="DB12" s="526"/>
      <c r="DC12" s="526"/>
      <c r="DD12" s="526"/>
      <c r="DE12" s="526"/>
      <c r="DF12" s="526"/>
      <c r="DG12" s="526"/>
      <c r="DH12" s="526"/>
      <c r="DI12" s="526"/>
      <c r="DJ12" s="526"/>
      <c r="DK12" s="526"/>
      <c r="DL12" s="526"/>
      <c r="DM12" s="526"/>
      <c r="DN12" s="526"/>
      <c r="DO12" s="526"/>
    </row>
    <row r="13" spans="1:119" s="293" customFormat="1" x14ac:dyDescent="0.2">
      <c r="A13" s="512" t="s">
        <v>301</v>
      </c>
      <c r="B13" s="513"/>
      <c r="C13" s="513"/>
      <c r="D13" s="513"/>
      <c r="E13" s="513"/>
      <c r="F13" s="513"/>
      <c r="G13" s="513"/>
      <c r="H13" s="513"/>
      <c r="I13" s="513"/>
      <c r="J13" s="514"/>
      <c r="K13" s="862" t="s">
        <v>54</v>
      </c>
      <c r="L13" s="862"/>
      <c r="M13" s="862"/>
      <c r="N13" s="377"/>
      <c r="O13" s="377"/>
      <c r="P13" s="377"/>
      <c r="Q13" s="377"/>
      <c r="R13" s="377"/>
      <c r="S13" s="377"/>
      <c r="T13" s="378"/>
      <c r="U13" s="349"/>
      <c r="V13" s="348"/>
      <c r="W13" s="349"/>
      <c r="X13" s="349"/>
      <c r="Y13" s="425"/>
      <c r="Z13" s="109"/>
      <c r="AA13" s="109"/>
      <c r="AB13" s="109"/>
      <c r="AC13" s="109"/>
      <c r="AD13" s="109"/>
      <c r="AE13" s="115"/>
      <c r="AF13" s="108"/>
      <c r="AG13" s="109"/>
      <c r="AH13" s="109"/>
      <c r="AI13" s="110"/>
      <c r="AJ13" s="111"/>
      <c r="AK13" s="111"/>
      <c r="AL13" s="111"/>
      <c r="AM13" s="111"/>
      <c r="AN13" s="112"/>
      <c r="AO13" s="108"/>
      <c r="AP13" s="109"/>
      <c r="AQ13" s="109"/>
      <c r="AR13" s="113"/>
      <c r="AS13" s="114"/>
      <c r="AT13" s="109"/>
      <c r="AU13" s="111"/>
      <c r="AV13" s="111"/>
      <c r="AW13" s="115"/>
      <c r="AX13" s="108"/>
      <c r="AY13" s="109"/>
      <c r="AZ13" s="109"/>
      <c r="BA13" s="113"/>
      <c r="BB13" s="114"/>
      <c r="BC13" s="109"/>
      <c r="BD13" s="111"/>
      <c r="BE13" s="111"/>
      <c r="BF13" s="115"/>
      <c r="BG13" s="684"/>
      <c r="BH13" s="108"/>
      <c r="BI13" s="109"/>
      <c r="BJ13" s="109"/>
      <c r="BK13" s="109"/>
      <c r="BL13" s="115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</row>
    <row r="14" spans="1:119" x14ac:dyDescent="0.2">
      <c r="A14" s="866" t="s">
        <v>171</v>
      </c>
      <c r="B14" s="819"/>
      <c r="C14" s="820"/>
      <c r="D14" s="710">
        <v>1</v>
      </c>
      <c r="E14" s="867" t="s">
        <v>172</v>
      </c>
      <c r="F14" s="867"/>
      <c r="G14" s="867"/>
      <c r="H14" s="868"/>
      <c r="I14" s="868"/>
      <c r="J14" s="868"/>
      <c r="K14" s="712"/>
      <c r="L14" s="712"/>
      <c r="M14" s="709">
        <f>D14*H14</f>
        <v>0</v>
      </c>
      <c r="N14" s="592">
        <f>ROUND(M14*$G$4,2)</f>
        <v>0</v>
      </c>
      <c r="O14" s="592">
        <f>ROUND(M14*$G$5,2)</f>
        <v>0</v>
      </c>
      <c r="P14" s="596">
        <f>ROUND(M14*$G$7,2)</f>
        <v>0</v>
      </c>
      <c r="Q14" s="380"/>
      <c r="R14" s="380"/>
      <c r="S14" s="380"/>
      <c r="T14" s="381"/>
      <c r="U14" s="382">
        <f t="shared" ref="U14:U19" si="0">ROUND(N14+O14+P14+Q14+R14+S14+T14,2)</f>
        <v>0</v>
      </c>
      <c r="V14" s="350">
        <f>U14</f>
        <v>0</v>
      </c>
      <c r="W14" s="351"/>
      <c r="X14" s="351"/>
      <c r="Y14" s="430"/>
      <c r="Z14" s="285"/>
      <c r="AA14" s="284"/>
      <c r="AB14" s="284"/>
      <c r="AC14" s="284"/>
      <c r="AD14" s="284"/>
      <c r="AE14" s="294"/>
      <c r="AF14" s="116"/>
      <c r="AG14" s="117"/>
      <c r="AH14" s="118"/>
      <c r="AI14" s="119">
        <v>0</v>
      </c>
      <c r="AJ14" s="120">
        <f t="shared" ref="AJ14:AJ19" si="1">$AJ$5</f>
        <v>0.85</v>
      </c>
      <c r="AK14" s="121">
        <f t="shared" ref="AK14:AK19" si="2">ROUND(AI14/AJ14,2)</f>
        <v>0</v>
      </c>
      <c r="AL14" s="121">
        <v>0</v>
      </c>
      <c r="AM14" s="121">
        <f t="shared" ref="AM14:AM19" si="3">AK14+AL14</f>
        <v>0</v>
      </c>
      <c r="AN14" s="122">
        <f t="shared" ref="AN14:AN19" si="4">ROUND((Z14+AA14)-(AK14+AL14),2)</f>
        <v>0</v>
      </c>
      <c r="AO14" s="116"/>
      <c r="AP14" s="117"/>
      <c r="AQ14" s="117"/>
      <c r="AR14" s="123">
        <v>0</v>
      </c>
      <c r="AS14" s="120">
        <f t="shared" ref="AS14:AS19" si="5">$AS$5</f>
        <v>0.85</v>
      </c>
      <c r="AT14" s="125">
        <f t="shared" ref="AT14:AT19" si="6">ROUND(AR14/AS14,2)</f>
        <v>0</v>
      </c>
      <c r="AU14" s="121">
        <v>0</v>
      </c>
      <c r="AV14" s="121">
        <f t="shared" ref="AV14:AV19" si="7">AT14+AU14</f>
        <v>0</v>
      </c>
      <c r="AW14" s="122">
        <f t="shared" ref="AW14:AW19" si="8">ROUND((AB14+AC14)-(AV14),2)</f>
        <v>0</v>
      </c>
      <c r="AX14" s="116"/>
      <c r="AY14" s="117"/>
      <c r="AZ14" s="117"/>
      <c r="BA14" s="123">
        <v>0</v>
      </c>
      <c r="BB14" s="120">
        <f>$BB$5</f>
        <v>0.85</v>
      </c>
      <c r="BC14" s="125">
        <f t="shared" ref="BC14:BC19" si="9">ROUND(BA14/BB14,2)</f>
        <v>0</v>
      </c>
      <c r="BD14" s="121">
        <v>0</v>
      </c>
      <c r="BE14" s="121">
        <f t="shared" ref="BE14:BE19" si="10">BC14+BD14</f>
        <v>0</v>
      </c>
      <c r="BF14" s="122">
        <f t="shared" ref="BF14:BF19" si="11">ROUND((AD14+AE14)-(BE14),2)</f>
        <v>0</v>
      </c>
      <c r="BG14" s="295">
        <f t="shared" ref="BG14:BG19" si="12">U14-V14-W14-X14-AM14-AV14-BE14</f>
        <v>0</v>
      </c>
      <c r="BH14" s="296">
        <v>0</v>
      </c>
      <c r="BI14" s="297">
        <v>0</v>
      </c>
      <c r="BJ14" s="297">
        <v>0</v>
      </c>
      <c r="BK14" s="298">
        <v>0</v>
      </c>
      <c r="BL14" s="298">
        <v>0</v>
      </c>
    </row>
    <row r="15" spans="1:119" x14ac:dyDescent="0.2">
      <c r="A15" s="866" t="s">
        <v>173</v>
      </c>
      <c r="B15" s="819"/>
      <c r="C15" s="820"/>
      <c r="D15" s="710">
        <v>0</v>
      </c>
      <c r="E15" s="867" t="s">
        <v>50</v>
      </c>
      <c r="F15" s="867"/>
      <c r="G15" s="867"/>
      <c r="H15" s="868"/>
      <c r="I15" s="868"/>
      <c r="J15" s="868"/>
      <c r="K15" s="712"/>
      <c r="L15" s="712"/>
      <c r="M15" s="709">
        <f>D15*H15</f>
        <v>0</v>
      </c>
      <c r="N15" s="592">
        <f>ROUND(M15*$G$4,2)</f>
        <v>0</v>
      </c>
      <c r="O15" s="592">
        <f>ROUND(M15*$G$5,2)</f>
        <v>0</v>
      </c>
      <c r="P15" s="596">
        <f>ROUND(M15*$G$7,2)</f>
        <v>0</v>
      </c>
      <c r="Q15" s="380"/>
      <c r="R15" s="380"/>
      <c r="S15" s="380"/>
      <c r="T15" s="381"/>
      <c r="U15" s="382">
        <f t="shared" si="0"/>
        <v>0</v>
      </c>
      <c r="V15" s="350">
        <f>U15</f>
        <v>0</v>
      </c>
      <c r="W15" s="351"/>
      <c r="X15" s="351"/>
      <c r="Y15" s="430"/>
      <c r="Z15" s="285"/>
      <c r="AA15" s="284"/>
      <c r="AB15" s="284"/>
      <c r="AC15" s="284"/>
      <c r="AD15" s="284"/>
      <c r="AE15" s="294"/>
      <c r="AF15" s="116"/>
      <c r="AG15" s="117"/>
      <c r="AH15" s="118"/>
      <c r="AI15" s="119">
        <v>0</v>
      </c>
      <c r="AJ15" s="120">
        <f t="shared" si="1"/>
        <v>0.85</v>
      </c>
      <c r="AK15" s="121">
        <f t="shared" si="2"/>
        <v>0</v>
      </c>
      <c r="AL15" s="121">
        <v>0</v>
      </c>
      <c r="AM15" s="121">
        <f t="shared" si="3"/>
        <v>0</v>
      </c>
      <c r="AN15" s="122">
        <f t="shared" si="4"/>
        <v>0</v>
      </c>
      <c r="AO15" s="116"/>
      <c r="AP15" s="117"/>
      <c r="AQ15" s="117"/>
      <c r="AR15" s="123">
        <v>0</v>
      </c>
      <c r="AS15" s="120">
        <f t="shared" si="5"/>
        <v>0.85</v>
      </c>
      <c r="AT15" s="125">
        <f t="shared" si="6"/>
        <v>0</v>
      </c>
      <c r="AU15" s="121">
        <v>0</v>
      </c>
      <c r="AV15" s="121">
        <f t="shared" si="7"/>
        <v>0</v>
      </c>
      <c r="AW15" s="122">
        <f t="shared" si="8"/>
        <v>0</v>
      </c>
      <c r="AX15" s="116"/>
      <c r="AY15" s="117"/>
      <c r="AZ15" s="117"/>
      <c r="BA15" s="123">
        <v>0</v>
      </c>
      <c r="BB15" s="120">
        <f t="shared" ref="BB15:BB19" si="13">$BB$5</f>
        <v>0.85</v>
      </c>
      <c r="BC15" s="125">
        <f t="shared" si="9"/>
        <v>0</v>
      </c>
      <c r="BD15" s="121">
        <v>0</v>
      </c>
      <c r="BE15" s="121">
        <f t="shared" si="10"/>
        <v>0</v>
      </c>
      <c r="BF15" s="122">
        <f t="shared" si="11"/>
        <v>0</v>
      </c>
      <c r="BG15" s="295">
        <f t="shared" si="12"/>
        <v>0</v>
      </c>
      <c r="BH15" s="296">
        <v>0</v>
      </c>
      <c r="BI15" s="297">
        <v>0</v>
      </c>
      <c r="BJ15" s="297">
        <v>0</v>
      </c>
      <c r="BK15" s="298">
        <v>0</v>
      </c>
      <c r="BL15" s="298">
        <v>0</v>
      </c>
    </row>
    <row r="16" spans="1:119" ht="24" customHeight="1" x14ac:dyDescent="0.2">
      <c r="A16" s="881"/>
      <c r="B16" s="882"/>
      <c r="C16" s="882"/>
      <c r="D16" s="883"/>
      <c r="E16" s="883"/>
      <c r="F16" s="883"/>
      <c r="G16" s="883"/>
      <c r="H16" s="883"/>
      <c r="I16" s="883"/>
      <c r="J16" s="883"/>
      <c r="K16" s="712"/>
      <c r="L16" s="712"/>
      <c r="M16" s="709">
        <f>0</f>
        <v>0</v>
      </c>
      <c r="N16" s="383"/>
      <c r="O16" s="383"/>
      <c r="P16" s="383"/>
      <c r="Q16" s="380"/>
      <c r="R16" s="380"/>
      <c r="S16" s="463">
        <v>0</v>
      </c>
      <c r="T16" s="464">
        <v>0</v>
      </c>
      <c r="U16" s="382">
        <f t="shared" si="0"/>
        <v>0</v>
      </c>
      <c r="V16" s="350">
        <v>0</v>
      </c>
      <c r="W16" s="351"/>
      <c r="X16" s="351"/>
      <c r="Y16" s="430"/>
      <c r="Z16" s="286"/>
      <c r="AA16" s="284"/>
      <c r="AB16" s="284"/>
      <c r="AC16" s="284"/>
      <c r="AD16" s="284"/>
      <c r="AE16" s="294"/>
      <c r="AF16" s="116"/>
      <c r="AG16" s="117"/>
      <c r="AH16" s="118"/>
      <c r="AI16" s="119">
        <v>0</v>
      </c>
      <c r="AJ16" s="120">
        <f t="shared" si="1"/>
        <v>0.85</v>
      </c>
      <c r="AK16" s="121">
        <f t="shared" si="2"/>
        <v>0</v>
      </c>
      <c r="AL16" s="121">
        <v>0</v>
      </c>
      <c r="AM16" s="121">
        <f t="shared" si="3"/>
        <v>0</v>
      </c>
      <c r="AN16" s="122">
        <f t="shared" si="4"/>
        <v>0</v>
      </c>
      <c r="AO16" s="116"/>
      <c r="AP16" s="117"/>
      <c r="AQ16" s="117"/>
      <c r="AR16" s="123">
        <v>0</v>
      </c>
      <c r="AS16" s="120">
        <f t="shared" si="5"/>
        <v>0.85</v>
      </c>
      <c r="AT16" s="125">
        <f t="shared" si="6"/>
        <v>0</v>
      </c>
      <c r="AU16" s="121">
        <v>0</v>
      </c>
      <c r="AV16" s="121">
        <f t="shared" si="7"/>
        <v>0</v>
      </c>
      <c r="AW16" s="122">
        <f t="shared" si="8"/>
        <v>0</v>
      </c>
      <c r="AX16" s="116"/>
      <c r="AY16" s="117"/>
      <c r="AZ16" s="117"/>
      <c r="BA16" s="123">
        <v>0</v>
      </c>
      <c r="BB16" s="120">
        <f t="shared" si="13"/>
        <v>0.85</v>
      </c>
      <c r="BC16" s="125">
        <f t="shared" si="9"/>
        <v>0</v>
      </c>
      <c r="BD16" s="121">
        <v>0</v>
      </c>
      <c r="BE16" s="121">
        <f t="shared" si="10"/>
        <v>0</v>
      </c>
      <c r="BF16" s="122">
        <f t="shared" si="11"/>
        <v>0</v>
      </c>
      <c r="BG16" s="295">
        <f t="shared" si="12"/>
        <v>0</v>
      </c>
      <c r="BH16" s="296">
        <v>0</v>
      </c>
      <c r="BI16" s="297">
        <v>0</v>
      </c>
      <c r="BJ16" s="297">
        <v>0</v>
      </c>
      <c r="BK16" s="298">
        <v>0</v>
      </c>
      <c r="BL16" s="298">
        <v>0</v>
      </c>
    </row>
    <row r="17" spans="1:119" ht="44.25" customHeight="1" x14ac:dyDescent="0.2">
      <c r="A17" s="881"/>
      <c r="B17" s="882"/>
      <c r="C17" s="882"/>
      <c r="D17" s="883"/>
      <c r="E17" s="883"/>
      <c r="F17" s="883"/>
      <c r="G17" s="883"/>
      <c r="H17" s="883"/>
      <c r="I17" s="883"/>
      <c r="J17" s="883"/>
      <c r="K17" s="712"/>
      <c r="L17" s="712"/>
      <c r="M17" s="709">
        <f>0</f>
        <v>0</v>
      </c>
      <c r="N17" s="383"/>
      <c r="O17" s="383"/>
      <c r="P17" s="383"/>
      <c r="Q17" s="380"/>
      <c r="R17" s="380"/>
      <c r="S17" s="463">
        <v>0</v>
      </c>
      <c r="T17" s="464">
        <v>0</v>
      </c>
      <c r="U17" s="382">
        <f t="shared" si="0"/>
        <v>0</v>
      </c>
      <c r="V17" s="350">
        <v>0</v>
      </c>
      <c r="W17" s="351"/>
      <c r="X17" s="351"/>
      <c r="Y17" s="430"/>
      <c r="Z17" s="286"/>
      <c r="AA17" s="284"/>
      <c r="AB17" s="284"/>
      <c r="AC17" s="284"/>
      <c r="AD17" s="284"/>
      <c r="AE17" s="294"/>
      <c r="AF17" s="116"/>
      <c r="AG17" s="117"/>
      <c r="AH17" s="118"/>
      <c r="AI17" s="119">
        <v>0</v>
      </c>
      <c r="AJ17" s="120">
        <f t="shared" si="1"/>
        <v>0.85</v>
      </c>
      <c r="AK17" s="121">
        <f t="shared" si="2"/>
        <v>0</v>
      </c>
      <c r="AL17" s="121">
        <v>0</v>
      </c>
      <c r="AM17" s="121">
        <f t="shared" si="3"/>
        <v>0</v>
      </c>
      <c r="AN17" s="122">
        <f t="shared" si="4"/>
        <v>0</v>
      </c>
      <c r="AO17" s="116"/>
      <c r="AP17" s="117"/>
      <c r="AQ17" s="117"/>
      <c r="AR17" s="123">
        <v>0</v>
      </c>
      <c r="AS17" s="120">
        <f t="shared" si="5"/>
        <v>0.85</v>
      </c>
      <c r="AT17" s="125">
        <f t="shared" si="6"/>
        <v>0</v>
      </c>
      <c r="AU17" s="121">
        <v>0</v>
      </c>
      <c r="AV17" s="121">
        <f t="shared" si="7"/>
        <v>0</v>
      </c>
      <c r="AW17" s="122">
        <f t="shared" si="8"/>
        <v>0</v>
      </c>
      <c r="AX17" s="116"/>
      <c r="AY17" s="117"/>
      <c r="AZ17" s="117"/>
      <c r="BA17" s="123">
        <v>0</v>
      </c>
      <c r="BB17" s="120">
        <f t="shared" si="13"/>
        <v>0.85</v>
      </c>
      <c r="BC17" s="125">
        <f t="shared" si="9"/>
        <v>0</v>
      </c>
      <c r="BD17" s="121">
        <v>0</v>
      </c>
      <c r="BE17" s="121">
        <f t="shared" si="10"/>
        <v>0</v>
      </c>
      <c r="BF17" s="122">
        <f t="shared" si="11"/>
        <v>0</v>
      </c>
      <c r="BG17" s="295">
        <f t="shared" si="12"/>
        <v>0</v>
      </c>
      <c r="BH17" s="296">
        <v>0</v>
      </c>
      <c r="BI17" s="297">
        <v>0</v>
      </c>
      <c r="BJ17" s="297">
        <v>0</v>
      </c>
      <c r="BK17" s="298">
        <v>0</v>
      </c>
      <c r="BL17" s="298">
        <v>0</v>
      </c>
    </row>
    <row r="18" spans="1:119" x14ac:dyDescent="0.2">
      <c r="A18" s="939" t="s">
        <v>298</v>
      </c>
      <c r="B18" s="882"/>
      <c r="C18" s="882"/>
      <c r="D18" s="883"/>
      <c r="E18" s="883"/>
      <c r="F18" s="883"/>
      <c r="G18" s="883"/>
      <c r="H18" s="883"/>
      <c r="I18" s="883"/>
      <c r="J18" s="883"/>
      <c r="K18" s="712"/>
      <c r="L18" s="712"/>
      <c r="M18" s="709"/>
      <c r="N18" s="383"/>
      <c r="O18" s="383"/>
      <c r="P18" s="383"/>
      <c r="Q18" s="595">
        <f>ROUND(M18*$G$6,2)</f>
        <v>0</v>
      </c>
      <c r="R18" s="380"/>
      <c r="S18" s="463">
        <v>0</v>
      </c>
      <c r="T18" s="464">
        <v>0</v>
      </c>
      <c r="U18" s="382">
        <f t="shared" si="0"/>
        <v>0</v>
      </c>
      <c r="V18" s="350">
        <f>U18</f>
        <v>0</v>
      </c>
      <c r="W18" s="351"/>
      <c r="X18" s="351"/>
      <c r="Y18" s="430"/>
      <c r="Z18" s="286"/>
      <c r="AA18" s="284"/>
      <c r="AB18" s="284"/>
      <c r="AC18" s="284"/>
      <c r="AD18" s="284"/>
      <c r="AE18" s="294"/>
      <c r="AF18" s="116"/>
      <c r="AG18" s="117"/>
      <c r="AH18" s="118"/>
      <c r="AI18" s="119">
        <v>0</v>
      </c>
      <c r="AJ18" s="120">
        <f t="shared" si="1"/>
        <v>0.85</v>
      </c>
      <c r="AK18" s="121">
        <f t="shared" si="2"/>
        <v>0</v>
      </c>
      <c r="AL18" s="121">
        <v>0</v>
      </c>
      <c r="AM18" s="121">
        <f t="shared" si="3"/>
        <v>0</v>
      </c>
      <c r="AN18" s="122">
        <f t="shared" si="4"/>
        <v>0</v>
      </c>
      <c r="AO18" s="116"/>
      <c r="AP18" s="117"/>
      <c r="AQ18" s="117"/>
      <c r="AR18" s="123">
        <v>0</v>
      </c>
      <c r="AS18" s="120">
        <f t="shared" si="5"/>
        <v>0.85</v>
      </c>
      <c r="AT18" s="125">
        <f t="shared" si="6"/>
        <v>0</v>
      </c>
      <c r="AU18" s="121">
        <v>0</v>
      </c>
      <c r="AV18" s="121">
        <f t="shared" si="7"/>
        <v>0</v>
      </c>
      <c r="AW18" s="122">
        <f t="shared" si="8"/>
        <v>0</v>
      </c>
      <c r="AX18" s="116"/>
      <c r="AY18" s="117"/>
      <c r="AZ18" s="117"/>
      <c r="BA18" s="123">
        <v>0</v>
      </c>
      <c r="BB18" s="120">
        <f t="shared" si="13"/>
        <v>0.85</v>
      </c>
      <c r="BC18" s="125">
        <f t="shared" si="9"/>
        <v>0</v>
      </c>
      <c r="BD18" s="121">
        <v>0</v>
      </c>
      <c r="BE18" s="121">
        <f t="shared" si="10"/>
        <v>0</v>
      </c>
      <c r="BF18" s="122">
        <f t="shared" si="11"/>
        <v>0</v>
      </c>
      <c r="BG18" s="295">
        <f t="shared" si="12"/>
        <v>0</v>
      </c>
      <c r="BH18" s="296">
        <v>0</v>
      </c>
      <c r="BI18" s="297">
        <v>0</v>
      </c>
      <c r="BJ18" s="297">
        <v>0</v>
      </c>
      <c r="BK18" s="298">
        <v>0</v>
      </c>
      <c r="BL18" s="298">
        <v>0</v>
      </c>
    </row>
    <row r="19" spans="1:119" x14ac:dyDescent="0.2">
      <c r="A19" s="881" t="s">
        <v>90</v>
      </c>
      <c r="B19" s="882"/>
      <c r="C19" s="882"/>
      <c r="D19" s="883"/>
      <c r="E19" s="883"/>
      <c r="F19" s="883"/>
      <c r="G19" s="883"/>
      <c r="H19" s="883"/>
      <c r="I19" s="883"/>
      <c r="J19" s="883"/>
      <c r="K19" s="712"/>
      <c r="L19" s="712"/>
      <c r="M19" s="709">
        <f>0</f>
        <v>0</v>
      </c>
      <c r="N19" s="383"/>
      <c r="O19" s="383"/>
      <c r="P19" s="383"/>
      <c r="Q19" s="380"/>
      <c r="R19" s="380"/>
      <c r="S19" s="463">
        <v>0</v>
      </c>
      <c r="T19" s="464">
        <v>0</v>
      </c>
      <c r="U19" s="382">
        <f t="shared" si="0"/>
        <v>0</v>
      </c>
      <c r="V19" s="350">
        <v>0</v>
      </c>
      <c r="W19" s="351"/>
      <c r="X19" s="351"/>
      <c r="Y19" s="430"/>
      <c r="Z19" s="286"/>
      <c r="AA19" s="284"/>
      <c r="AB19" s="284"/>
      <c r="AC19" s="284"/>
      <c r="AD19" s="284"/>
      <c r="AE19" s="294"/>
      <c r="AF19" s="116"/>
      <c r="AG19" s="117"/>
      <c r="AH19" s="118"/>
      <c r="AI19" s="119">
        <v>0</v>
      </c>
      <c r="AJ19" s="120">
        <f t="shared" si="1"/>
        <v>0.85</v>
      </c>
      <c r="AK19" s="121">
        <f t="shared" si="2"/>
        <v>0</v>
      </c>
      <c r="AL19" s="121">
        <v>0</v>
      </c>
      <c r="AM19" s="121">
        <f t="shared" si="3"/>
        <v>0</v>
      </c>
      <c r="AN19" s="122">
        <f t="shared" si="4"/>
        <v>0</v>
      </c>
      <c r="AO19" s="116"/>
      <c r="AP19" s="117"/>
      <c r="AQ19" s="117"/>
      <c r="AR19" s="123">
        <v>0</v>
      </c>
      <c r="AS19" s="120">
        <f t="shared" si="5"/>
        <v>0.85</v>
      </c>
      <c r="AT19" s="125">
        <f t="shared" si="6"/>
        <v>0</v>
      </c>
      <c r="AU19" s="121">
        <v>0</v>
      </c>
      <c r="AV19" s="121">
        <f t="shared" si="7"/>
        <v>0</v>
      </c>
      <c r="AW19" s="122">
        <f t="shared" si="8"/>
        <v>0</v>
      </c>
      <c r="AX19" s="116"/>
      <c r="AY19" s="117"/>
      <c r="AZ19" s="117"/>
      <c r="BA19" s="123">
        <v>0</v>
      </c>
      <c r="BB19" s="120">
        <f t="shared" si="13"/>
        <v>0.85</v>
      </c>
      <c r="BC19" s="125">
        <f t="shared" si="9"/>
        <v>0</v>
      </c>
      <c r="BD19" s="121">
        <v>0</v>
      </c>
      <c r="BE19" s="121">
        <f t="shared" si="10"/>
        <v>0</v>
      </c>
      <c r="BF19" s="122">
        <f t="shared" si="11"/>
        <v>0</v>
      </c>
      <c r="BG19" s="295">
        <f t="shared" si="12"/>
        <v>0</v>
      </c>
      <c r="BH19" s="296">
        <v>0</v>
      </c>
      <c r="BI19" s="297">
        <v>0</v>
      </c>
      <c r="BJ19" s="297">
        <v>0</v>
      </c>
      <c r="BK19" s="298">
        <v>0</v>
      </c>
      <c r="BL19" s="298">
        <v>0</v>
      </c>
    </row>
    <row r="20" spans="1:119" s="303" customFormat="1" ht="13.5" thickBot="1" x14ac:dyDescent="0.25">
      <c r="A20" s="843" t="s">
        <v>51</v>
      </c>
      <c r="B20" s="844"/>
      <c r="C20" s="844"/>
      <c r="D20" s="844"/>
      <c r="E20" s="844"/>
      <c r="F20" s="844"/>
      <c r="G20" s="844"/>
      <c r="H20" s="844"/>
      <c r="I20" s="844"/>
      <c r="J20" s="844"/>
      <c r="K20" s="845"/>
      <c r="L20" s="610"/>
      <c r="M20" s="246">
        <f t="shared" ref="M20:X20" si="14">SUM(M14:M19)</f>
        <v>0</v>
      </c>
      <c r="N20" s="384">
        <f t="shared" si="14"/>
        <v>0</v>
      </c>
      <c r="O20" s="384">
        <f t="shared" si="14"/>
        <v>0</v>
      </c>
      <c r="P20" s="384">
        <f t="shared" si="14"/>
        <v>0</v>
      </c>
      <c r="Q20" s="384">
        <f t="shared" si="14"/>
        <v>0</v>
      </c>
      <c r="R20" s="384">
        <f t="shared" si="14"/>
        <v>0</v>
      </c>
      <c r="S20" s="384">
        <f t="shared" si="14"/>
        <v>0</v>
      </c>
      <c r="T20" s="385">
        <f t="shared" si="14"/>
        <v>0</v>
      </c>
      <c r="U20" s="386">
        <f t="shared" si="14"/>
        <v>0</v>
      </c>
      <c r="V20" s="352">
        <f t="shared" si="14"/>
        <v>0</v>
      </c>
      <c r="W20" s="353">
        <f t="shared" si="14"/>
        <v>0</v>
      </c>
      <c r="X20" s="353">
        <f t="shared" si="14"/>
        <v>0</v>
      </c>
      <c r="Y20" s="431"/>
      <c r="Z20" s="135">
        <f t="shared" ref="Z20:AE20" si="15">SUM(Z14:Z19)</f>
        <v>0</v>
      </c>
      <c r="AA20" s="135">
        <f t="shared" si="15"/>
        <v>0</v>
      </c>
      <c r="AB20" s="135">
        <f t="shared" si="15"/>
        <v>0</v>
      </c>
      <c r="AC20" s="135">
        <f t="shared" si="15"/>
        <v>0</v>
      </c>
      <c r="AD20" s="135">
        <f t="shared" si="15"/>
        <v>0</v>
      </c>
      <c r="AE20" s="136">
        <f t="shared" si="15"/>
        <v>0</v>
      </c>
      <c r="AF20" s="126"/>
      <c r="AG20" s="127"/>
      <c r="AH20" s="128"/>
      <c r="AI20" s="129"/>
      <c r="AJ20" s="130"/>
      <c r="AK20" s="131">
        <f>SUM(AK14:AK19)</f>
        <v>0</v>
      </c>
      <c r="AL20" s="131">
        <f>SUM(AL14:AL19)</f>
        <v>0</v>
      </c>
      <c r="AM20" s="131">
        <f>SUM(AM14:AM19)</f>
        <v>0</v>
      </c>
      <c r="AN20" s="131">
        <f>SUM(AN14:AN19)</f>
        <v>0</v>
      </c>
      <c r="AO20" s="126"/>
      <c r="AP20" s="127"/>
      <c r="AQ20" s="127"/>
      <c r="AR20" s="133"/>
      <c r="AS20" s="134"/>
      <c r="AT20" s="131">
        <f>SUM(AT14:AT19)</f>
        <v>0</v>
      </c>
      <c r="AU20" s="131">
        <f>SUM(AU14:AU19)</f>
        <v>0</v>
      </c>
      <c r="AV20" s="131">
        <f>SUM(AV14:AV19)</f>
        <v>0</v>
      </c>
      <c r="AW20" s="131">
        <f>SUM(AW14:AW19)</f>
        <v>0</v>
      </c>
      <c r="AX20" s="126"/>
      <c r="AY20" s="127"/>
      <c r="AZ20" s="127"/>
      <c r="BA20" s="133"/>
      <c r="BB20" s="134"/>
      <c r="BC20" s="131">
        <f t="shared" ref="BC20:BL20" si="16">SUM(BC14:BC19)</f>
        <v>0</v>
      </c>
      <c r="BD20" s="131">
        <f t="shared" si="16"/>
        <v>0</v>
      </c>
      <c r="BE20" s="131">
        <f t="shared" si="16"/>
        <v>0</v>
      </c>
      <c r="BF20" s="131">
        <f t="shared" si="16"/>
        <v>0</v>
      </c>
      <c r="BG20" s="131">
        <f t="shared" si="16"/>
        <v>0</v>
      </c>
      <c r="BH20" s="131">
        <f t="shared" si="16"/>
        <v>0</v>
      </c>
      <c r="BI20" s="131">
        <f t="shared" si="16"/>
        <v>0</v>
      </c>
      <c r="BJ20" s="131">
        <f t="shared" si="16"/>
        <v>0</v>
      </c>
      <c r="BK20" s="131">
        <f t="shared" si="16"/>
        <v>0</v>
      </c>
      <c r="BL20" s="131">
        <f t="shared" si="16"/>
        <v>0</v>
      </c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</row>
    <row r="21" spans="1:119" s="293" customFormat="1" x14ac:dyDescent="0.2">
      <c r="A21" s="509" t="s">
        <v>30</v>
      </c>
      <c r="B21" s="510"/>
      <c r="C21" s="510"/>
      <c r="D21" s="510"/>
      <c r="E21" s="510"/>
      <c r="F21" s="510"/>
      <c r="G21" s="510"/>
      <c r="H21" s="510"/>
      <c r="I21" s="510"/>
      <c r="J21" s="511"/>
      <c r="K21" s="835" t="s">
        <v>32</v>
      </c>
      <c r="L21" s="835"/>
      <c r="M21" s="835"/>
      <c r="N21" s="387"/>
      <c r="O21" s="387"/>
      <c r="P21" s="387"/>
      <c r="Q21" s="387"/>
      <c r="R21" s="387"/>
      <c r="S21" s="387"/>
      <c r="T21" s="388"/>
      <c r="U21" s="349"/>
      <c r="V21" s="348"/>
      <c r="W21" s="349"/>
      <c r="X21" s="349"/>
      <c r="Y21" s="425"/>
      <c r="Z21" s="109"/>
      <c r="AA21" s="109"/>
      <c r="AB21" s="109"/>
      <c r="AC21" s="109"/>
      <c r="AD21" s="109"/>
      <c r="AE21" s="115"/>
      <c r="AF21" s="108"/>
      <c r="AG21" s="109"/>
      <c r="AH21" s="109"/>
      <c r="AI21" s="110"/>
      <c r="AJ21" s="137"/>
      <c r="AK21" s="111"/>
      <c r="AL21" s="111"/>
      <c r="AM21" s="111"/>
      <c r="AN21" s="112"/>
      <c r="AO21" s="108"/>
      <c r="AP21" s="109"/>
      <c r="AQ21" s="109"/>
      <c r="AR21" s="113"/>
      <c r="AS21" s="114"/>
      <c r="AT21" s="109"/>
      <c r="AU21" s="111"/>
      <c r="AV21" s="111"/>
      <c r="AW21" s="115"/>
      <c r="AX21" s="108"/>
      <c r="AY21" s="109"/>
      <c r="AZ21" s="109"/>
      <c r="BA21" s="113"/>
      <c r="BB21" s="114"/>
      <c r="BC21" s="109"/>
      <c r="BD21" s="111"/>
      <c r="BE21" s="111"/>
      <c r="BF21" s="115"/>
      <c r="BG21" s="108"/>
      <c r="BH21" s="108"/>
      <c r="BI21" s="109"/>
      <c r="BJ21" s="109"/>
      <c r="BK21" s="109"/>
      <c r="BL21" s="115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</row>
    <row r="22" spans="1:119" x14ac:dyDescent="0.2">
      <c r="A22" s="944" t="s">
        <v>242</v>
      </c>
      <c r="B22" s="945"/>
      <c r="C22" s="945"/>
      <c r="D22" s="945"/>
      <c r="E22" s="945"/>
      <c r="F22" s="945"/>
      <c r="G22" s="945"/>
      <c r="H22" s="945"/>
      <c r="I22" s="945"/>
      <c r="J22" s="946"/>
      <c r="K22" s="712"/>
      <c r="L22" s="712"/>
      <c r="M22" s="245">
        <v>0</v>
      </c>
      <c r="N22" s="383"/>
      <c r="O22" s="383"/>
      <c r="P22" s="596">
        <f>ROUND(M22*$G$7,2)</f>
        <v>0</v>
      </c>
      <c r="Q22" s="595">
        <f>ROUND(M22*$G$6,2)</f>
        <v>0</v>
      </c>
      <c r="R22" s="380"/>
      <c r="S22" s="463">
        <v>0</v>
      </c>
      <c r="T22" s="464">
        <v>0</v>
      </c>
      <c r="U22" s="382">
        <f>ROUND(N22+O22+P22+Q22+R22+S22+T22,2)</f>
        <v>0</v>
      </c>
      <c r="V22" s="350">
        <v>0</v>
      </c>
      <c r="W22" s="351"/>
      <c r="X22" s="351"/>
      <c r="Y22" s="430"/>
      <c r="Z22" s="287">
        <v>0</v>
      </c>
      <c r="AA22" s="287">
        <v>0</v>
      </c>
      <c r="AB22" s="225">
        <v>0</v>
      </c>
      <c r="AC22" s="225">
        <v>0</v>
      </c>
      <c r="AD22" s="227">
        <v>0</v>
      </c>
      <c r="AE22" s="304">
        <v>0</v>
      </c>
      <c r="AF22" s="116"/>
      <c r="AG22" s="117"/>
      <c r="AH22" s="118"/>
      <c r="AI22" s="119">
        <v>0</v>
      </c>
      <c r="AJ22" s="120">
        <f>$AJ$5</f>
        <v>0.85</v>
      </c>
      <c r="AK22" s="121">
        <f>ROUND(AI22/AJ22,2)</f>
        <v>0</v>
      </c>
      <c r="AL22" s="121">
        <v>0</v>
      </c>
      <c r="AM22" s="121">
        <f>AK22+AL22</f>
        <v>0</v>
      </c>
      <c r="AN22" s="122">
        <f>ROUND((Z22+AA22)-(AK22+AL22),2)</f>
        <v>0</v>
      </c>
      <c r="AO22" s="116"/>
      <c r="AP22" s="117"/>
      <c r="AQ22" s="117"/>
      <c r="AR22" s="123">
        <v>0</v>
      </c>
      <c r="AS22" s="120">
        <f>$AS$5</f>
        <v>0.85</v>
      </c>
      <c r="AT22" s="125">
        <f>ROUND(AR22/AS22,2)</f>
        <v>0</v>
      </c>
      <c r="AU22" s="121">
        <v>0</v>
      </c>
      <c r="AV22" s="121">
        <f>AT22+AU22</f>
        <v>0</v>
      </c>
      <c r="AW22" s="122">
        <f>ROUND((AB22+AC22)-(AV22),2)</f>
        <v>0</v>
      </c>
      <c r="AX22" s="116"/>
      <c r="AY22" s="117"/>
      <c r="AZ22" s="117"/>
      <c r="BA22" s="123">
        <v>0</v>
      </c>
      <c r="BB22" s="120">
        <f t="shared" ref="BB22:BB26" si="17">$BB$5</f>
        <v>0.85</v>
      </c>
      <c r="BC22" s="125">
        <f>ROUND(BA22/BB22,2)</f>
        <v>0</v>
      </c>
      <c r="BD22" s="121">
        <v>0</v>
      </c>
      <c r="BE22" s="121">
        <f>BC22+BD22</f>
        <v>0</v>
      </c>
      <c r="BF22" s="122">
        <f>ROUND((AD22+AE22)-(BE22),2)</f>
        <v>0</v>
      </c>
      <c r="BG22" s="295">
        <f>U22-V22-W22-X22-AM22-AV22-BE22</f>
        <v>0</v>
      </c>
      <c r="BH22" s="296">
        <v>0</v>
      </c>
      <c r="BI22" s="297">
        <v>0</v>
      </c>
      <c r="BJ22" s="297">
        <v>0</v>
      </c>
      <c r="BK22" s="298">
        <v>0</v>
      </c>
      <c r="BL22" s="298">
        <v>0</v>
      </c>
    </row>
    <row r="23" spans="1:119" ht="12" customHeight="1" x14ac:dyDescent="0.2">
      <c r="A23" s="947" t="s">
        <v>241</v>
      </c>
      <c r="B23" s="948"/>
      <c r="C23" s="948"/>
      <c r="D23" s="948"/>
      <c r="E23" s="948"/>
      <c r="F23" s="948"/>
      <c r="G23" s="948"/>
      <c r="H23" s="948"/>
      <c r="I23" s="948"/>
      <c r="J23" s="949"/>
      <c r="K23" s="712"/>
      <c r="L23" s="712"/>
      <c r="M23" s="245">
        <v>0</v>
      </c>
      <c r="N23" s="383"/>
      <c r="O23" s="383"/>
      <c r="P23" s="383"/>
      <c r="Q23" s="595">
        <f>ROUND(M23*$G$6,2)</f>
        <v>0</v>
      </c>
      <c r="R23" s="380"/>
      <c r="S23" s="463">
        <v>0</v>
      </c>
      <c r="T23" s="464">
        <v>0</v>
      </c>
      <c r="U23" s="382">
        <f>ROUND(N23+O23+P23+Q23+R23+S23+T23,2)</f>
        <v>0</v>
      </c>
      <c r="V23" s="354"/>
      <c r="W23" s="351"/>
      <c r="X23" s="351"/>
      <c r="Y23" s="430"/>
      <c r="Z23" s="287">
        <v>0</v>
      </c>
      <c r="AA23" s="287">
        <v>0</v>
      </c>
      <c r="AB23" s="225">
        <v>0</v>
      </c>
      <c r="AC23" s="225">
        <v>0</v>
      </c>
      <c r="AD23" s="227">
        <v>0</v>
      </c>
      <c r="AE23" s="304">
        <v>0</v>
      </c>
      <c r="AF23" s="138"/>
      <c r="AG23" s="117"/>
      <c r="AH23" s="118"/>
      <c r="AI23" s="119">
        <v>0</v>
      </c>
      <c r="AJ23" s="120">
        <f>$AJ$5</f>
        <v>0.85</v>
      </c>
      <c r="AK23" s="121">
        <f>ROUND(AI23/AJ23,2)</f>
        <v>0</v>
      </c>
      <c r="AL23" s="121">
        <v>0</v>
      </c>
      <c r="AM23" s="121">
        <f>AK23+AL23</f>
        <v>0</v>
      </c>
      <c r="AN23" s="122">
        <f>ROUND((Z23+AA23)-(AK23+AL23),2)</f>
        <v>0</v>
      </c>
      <c r="AO23" s="138"/>
      <c r="AP23" s="117"/>
      <c r="AQ23" s="117"/>
      <c r="AR23" s="123">
        <v>0</v>
      </c>
      <c r="AS23" s="120">
        <f>$AS$5</f>
        <v>0.85</v>
      </c>
      <c r="AT23" s="121">
        <f>ROUND(AR23/AS23,2)</f>
        <v>0</v>
      </c>
      <c r="AU23" s="121">
        <v>0</v>
      </c>
      <c r="AV23" s="121">
        <f>AT23+AU23</f>
        <v>0</v>
      </c>
      <c r="AW23" s="122">
        <f>ROUND((AB23+AC23)-(AV23),2)</f>
        <v>0</v>
      </c>
      <c r="AX23" s="138"/>
      <c r="AY23" s="117"/>
      <c r="AZ23" s="117"/>
      <c r="BA23" s="123">
        <v>0</v>
      </c>
      <c r="BB23" s="120">
        <f t="shared" si="17"/>
        <v>0.85</v>
      </c>
      <c r="BC23" s="121">
        <f>ROUND(BA23/BB23,2)</f>
        <v>0</v>
      </c>
      <c r="BD23" s="121">
        <v>0</v>
      </c>
      <c r="BE23" s="121">
        <f>BC23+BD23</f>
        <v>0</v>
      </c>
      <c r="BF23" s="122">
        <f>ROUND((AD23+AE23)-(BE23),2)</f>
        <v>0</v>
      </c>
      <c r="BG23" s="295">
        <f>U23-V23-W23-X23-AM23-AV23-BE23</f>
        <v>0</v>
      </c>
      <c r="BH23" s="305">
        <v>0</v>
      </c>
      <c r="BI23" s="306">
        <v>0</v>
      </c>
      <c r="BJ23" s="306">
        <v>0</v>
      </c>
      <c r="BK23" s="307">
        <v>0</v>
      </c>
      <c r="BL23" s="307">
        <v>0</v>
      </c>
    </row>
    <row r="24" spans="1:119" ht="12.75" customHeight="1" x14ac:dyDescent="0.2">
      <c r="A24" s="827" t="s">
        <v>214</v>
      </c>
      <c r="B24" s="828"/>
      <c r="C24" s="828"/>
      <c r="D24" s="828"/>
      <c r="E24" s="828"/>
      <c r="F24" s="828"/>
      <c r="G24" s="828"/>
      <c r="H24" s="828"/>
      <c r="I24" s="828"/>
      <c r="J24" s="829"/>
      <c r="K24" s="712"/>
      <c r="L24" s="712"/>
      <c r="M24" s="245">
        <v>0</v>
      </c>
      <c r="N24" s="592">
        <f>ROUND(M24*$G$4,2)</f>
        <v>0</v>
      </c>
      <c r="O24" s="592">
        <f>ROUND(M24*$G$5,2)</f>
        <v>0</v>
      </c>
      <c r="P24" s="380"/>
      <c r="Q24" s="380"/>
      <c r="R24" s="380"/>
      <c r="S24" s="463">
        <v>0</v>
      </c>
      <c r="T24" s="464">
        <v>0</v>
      </c>
      <c r="U24" s="382">
        <f>ROUND(N24+O24+P24+Q24+R24+S24+T24,2)</f>
        <v>0</v>
      </c>
      <c r="V24" s="350">
        <v>0</v>
      </c>
      <c r="W24" s="355">
        <v>0</v>
      </c>
      <c r="X24" s="355">
        <v>0</v>
      </c>
      <c r="Y24" s="432">
        <v>0</v>
      </c>
      <c r="Z24" s="287">
        <v>0</v>
      </c>
      <c r="AA24" s="287">
        <v>0</v>
      </c>
      <c r="AB24" s="225">
        <v>0</v>
      </c>
      <c r="AC24" s="225">
        <v>0</v>
      </c>
      <c r="AD24" s="227">
        <v>0</v>
      </c>
      <c r="AE24" s="304">
        <v>0</v>
      </c>
      <c r="AF24" s="138"/>
      <c r="AG24" s="117"/>
      <c r="AH24" s="118"/>
      <c r="AI24" s="119">
        <v>0</v>
      </c>
      <c r="AJ24" s="120">
        <f>$AJ$5</f>
        <v>0.85</v>
      </c>
      <c r="AK24" s="121">
        <f>ROUND(AI24/AJ24,2)</f>
        <v>0</v>
      </c>
      <c r="AL24" s="121">
        <v>0</v>
      </c>
      <c r="AM24" s="121">
        <f>AK24+AL24</f>
        <v>0</v>
      </c>
      <c r="AN24" s="122">
        <f>ROUND((Z24+AA24)-(AK24+AL24),2)</f>
        <v>0</v>
      </c>
      <c r="AO24" s="138"/>
      <c r="AP24" s="117"/>
      <c r="AQ24" s="117"/>
      <c r="AR24" s="123">
        <v>0</v>
      </c>
      <c r="AS24" s="120">
        <f>$AS$5</f>
        <v>0.85</v>
      </c>
      <c r="AT24" s="121">
        <f>ROUND(AR24/AS24,2)</f>
        <v>0</v>
      </c>
      <c r="AU24" s="121">
        <v>0</v>
      </c>
      <c r="AV24" s="121">
        <f>AT24+AU24</f>
        <v>0</v>
      </c>
      <c r="AW24" s="122">
        <f>ROUND((AB24+AC24)-(AV24),2)</f>
        <v>0</v>
      </c>
      <c r="AX24" s="138"/>
      <c r="AY24" s="117"/>
      <c r="AZ24" s="117"/>
      <c r="BA24" s="123">
        <v>0</v>
      </c>
      <c r="BB24" s="120">
        <f t="shared" si="17"/>
        <v>0.85</v>
      </c>
      <c r="BC24" s="121">
        <f>ROUND(BA24/BB24,2)</f>
        <v>0</v>
      </c>
      <c r="BD24" s="121">
        <v>0</v>
      </c>
      <c r="BE24" s="121">
        <f>BC24+BD24</f>
        <v>0</v>
      </c>
      <c r="BF24" s="122">
        <f>ROUND((AD24+AE24)-(BE24),2)</f>
        <v>0</v>
      </c>
      <c r="BG24" s="295">
        <f>U24-V24-W24-X24-AM24-AV24-BE24</f>
        <v>0</v>
      </c>
      <c r="BH24" s="305">
        <v>0</v>
      </c>
      <c r="BI24" s="306">
        <v>0</v>
      </c>
      <c r="BJ24" s="306">
        <v>0</v>
      </c>
      <c r="BK24" s="307">
        <v>0</v>
      </c>
      <c r="BL24" s="307">
        <v>0</v>
      </c>
    </row>
    <row r="25" spans="1:119" x14ac:dyDescent="0.2">
      <c r="A25" s="827" t="s">
        <v>238</v>
      </c>
      <c r="B25" s="841"/>
      <c r="C25" s="841"/>
      <c r="D25" s="841"/>
      <c r="E25" s="841"/>
      <c r="F25" s="841"/>
      <c r="G25" s="841"/>
      <c r="H25" s="841"/>
      <c r="I25" s="841"/>
      <c r="J25" s="842"/>
      <c r="K25" s="247">
        <v>0</v>
      </c>
      <c r="L25" s="611">
        <f>$K$5</f>
        <v>0.85</v>
      </c>
      <c r="M25" s="245">
        <f>ROUND(K25/L25,2)</f>
        <v>0</v>
      </c>
      <c r="N25" s="592">
        <f>ROUND(M25*$G$4,2)</f>
        <v>0</v>
      </c>
      <c r="O25" s="592">
        <f>ROUND(M25*$G$5,2)</f>
        <v>0</v>
      </c>
      <c r="P25" s="596">
        <f>ROUND(M25*$G$7,2)</f>
        <v>0</v>
      </c>
      <c r="Q25" s="595">
        <f>ROUND(M25*$G$6,2)</f>
        <v>0</v>
      </c>
      <c r="R25" s="380"/>
      <c r="S25" s="463">
        <v>0</v>
      </c>
      <c r="T25" s="464">
        <v>0</v>
      </c>
      <c r="U25" s="382">
        <f>ROUND(N25+O25+P25+Q25+R25+S25+T25,2)</f>
        <v>0</v>
      </c>
      <c r="V25" s="350">
        <v>0</v>
      </c>
      <c r="W25" s="355">
        <v>0</v>
      </c>
      <c r="X25" s="355">
        <v>0</v>
      </c>
      <c r="Y25" s="432">
        <v>0</v>
      </c>
      <c r="Z25" s="287">
        <v>0</v>
      </c>
      <c r="AA25" s="287">
        <v>0</v>
      </c>
      <c r="AB25" s="225">
        <v>0</v>
      </c>
      <c r="AC25" s="225">
        <v>0</v>
      </c>
      <c r="AD25" s="227">
        <v>0</v>
      </c>
      <c r="AE25" s="304">
        <v>0</v>
      </c>
      <c r="AF25" s="138"/>
      <c r="AG25" s="117"/>
      <c r="AH25" s="118"/>
      <c r="AI25" s="119">
        <v>0</v>
      </c>
      <c r="AJ25" s="120">
        <f>$AJ$5</f>
        <v>0.85</v>
      </c>
      <c r="AK25" s="121">
        <f>ROUND(AI25/AJ25,2)</f>
        <v>0</v>
      </c>
      <c r="AL25" s="121">
        <v>0</v>
      </c>
      <c r="AM25" s="121">
        <f>AK25+AL25</f>
        <v>0</v>
      </c>
      <c r="AN25" s="122">
        <f>ROUND((Z25+AA25)-(AK25+AL25),2)</f>
        <v>0</v>
      </c>
      <c r="AO25" s="138"/>
      <c r="AP25" s="117"/>
      <c r="AQ25" s="117"/>
      <c r="AR25" s="123">
        <v>0</v>
      </c>
      <c r="AS25" s="120">
        <f>$AS$5</f>
        <v>0.85</v>
      </c>
      <c r="AT25" s="121">
        <f>ROUND(AR25/AS25,2)</f>
        <v>0</v>
      </c>
      <c r="AU25" s="121">
        <v>0</v>
      </c>
      <c r="AV25" s="121">
        <f>AT25+AU25</f>
        <v>0</v>
      </c>
      <c r="AW25" s="122">
        <f>ROUND((AB25+AC25)-(AV25),2)</f>
        <v>0</v>
      </c>
      <c r="AX25" s="138"/>
      <c r="AY25" s="117"/>
      <c r="AZ25" s="117"/>
      <c r="BA25" s="123">
        <v>0</v>
      </c>
      <c r="BB25" s="120">
        <f t="shared" si="17"/>
        <v>0.85</v>
      </c>
      <c r="BC25" s="121">
        <f>ROUND(BA25/BB25,2)</f>
        <v>0</v>
      </c>
      <c r="BD25" s="121">
        <v>0</v>
      </c>
      <c r="BE25" s="121">
        <f>BC25+BD25</f>
        <v>0</v>
      </c>
      <c r="BF25" s="122">
        <f>ROUND((AD25+AE25)-(BE25),2)</f>
        <v>0</v>
      </c>
      <c r="BG25" s="295">
        <f>U25-V25-W25-X25-AM25-AV25-BE25</f>
        <v>0</v>
      </c>
      <c r="BH25" s="305">
        <v>0</v>
      </c>
      <c r="BI25" s="306">
        <v>0</v>
      </c>
      <c r="BJ25" s="306">
        <v>0</v>
      </c>
      <c r="BK25" s="307">
        <v>0</v>
      </c>
      <c r="BL25" s="307">
        <v>0</v>
      </c>
    </row>
    <row r="26" spans="1:119" x14ac:dyDescent="0.2">
      <c r="A26" s="840"/>
      <c r="B26" s="841"/>
      <c r="C26" s="841"/>
      <c r="D26" s="841"/>
      <c r="E26" s="841"/>
      <c r="F26" s="841"/>
      <c r="G26" s="841"/>
      <c r="H26" s="841"/>
      <c r="I26" s="841"/>
      <c r="J26" s="842"/>
      <c r="K26" s="247">
        <v>0</v>
      </c>
      <c r="L26" s="611">
        <f>$K$5</f>
        <v>0.85</v>
      </c>
      <c r="M26" s="245">
        <f>ROUND(K26/L26,2)</f>
        <v>0</v>
      </c>
      <c r="N26" s="592">
        <f>ROUND(M26*$G$4,2)</f>
        <v>0</v>
      </c>
      <c r="O26" s="592">
        <f>ROUND(M26*$G$5,2)</f>
        <v>0</v>
      </c>
      <c r="P26" s="596">
        <f>ROUND(M26*$G$7,2)</f>
        <v>0</v>
      </c>
      <c r="Q26" s="595">
        <f>ROUND(M26*$G$6,2)</f>
        <v>0</v>
      </c>
      <c r="R26" s="380"/>
      <c r="S26" s="463">
        <v>0</v>
      </c>
      <c r="T26" s="464">
        <v>0</v>
      </c>
      <c r="U26" s="382">
        <f>ROUND(N26+O26+P26+Q26+R26+S26+T26,2)</f>
        <v>0</v>
      </c>
      <c r="V26" s="350">
        <v>0</v>
      </c>
      <c r="W26" s="355">
        <v>0</v>
      </c>
      <c r="X26" s="355">
        <v>0</v>
      </c>
      <c r="Y26" s="432">
        <v>0</v>
      </c>
      <c r="Z26" s="287">
        <v>0</v>
      </c>
      <c r="AA26" s="287">
        <v>0</v>
      </c>
      <c r="AB26" s="225">
        <v>0</v>
      </c>
      <c r="AC26" s="225">
        <v>0</v>
      </c>
      <c r="AD26" s="227">
        <v>0</v>
      </c>
      <c r="AE26" s="304">
        <v>0</v>
      </c>
      <c r="AF26" s="138"/>
      <c r="AG26" s="117"/>
      <c r="AH26" s="118"/>
      <c r="AI26" s="119">
        <v>0</v>
      </c>
      <c r="AJ26" s="120">
        <f>$AJ$5</f>
        <v>0.85</v>
      </c>
      <c r="AK26" s="121">
        <f>ROUND(AI26/AJ26,2)</f>
        <v>0</v>
      </c>
      <c r="AL26" s="121">
        <v>0</v>
      </c>
      <c r="AM26" s="121">
        <f>AK26+AL26</f>
        <v>0</v>
      </c>
      <c r="AN26" s="122">
        <f>ROUND((Z26+AA26)-(AK26+AL26),2)</f>
        <v>0</v>
      </c>
      <c r="AO26" s="138"/>
      <c r="AP26" s="117"/>
      <c r="AQ26" s="117"/>
      <c r="AR26" s="123">
        <v>0</v>
      </c>
      <c r="AS26" s="120">
        <f>$AS$5</f>
        <v>0.85</v>
      </c>
      <c r="AT26" s="121">
        <f>ROUND(AR26/AS26,2)</f>
        <v>0</v>
      </c>
      <c r="AU26" s="121">
        <v>0</v>
      </c>
      <c r="AV26" s="121">
        <f>AT26+AU26</f>
        <v>0</v>
      </c>
      <c r="AW26" s="122">
        <f>ROUND((AB26+AC26)-(AV26),2)</f>
        <v>0</v>
      </c>
      <c r="AX26" s="138"/>
      <c r="AY26" s="117"/>
      <c r="AZ26" s="117"/>
      <c r="BA26" s="123">
        <v>0</v>
      </c>
      <c r="BB26" s="120">
        <f t="shared" si="17"/>
        <v>0.85</v>
      </c>
      <c r="BC26" s="121">
        <f>ROUND(BA26/BB26,2)</f>
        <v>0</v>
      </c>
      <c r="BD26" s="121">
        <v>0</v>
      </c>
      <c r="BE26" s="121">
        <f>BC26+BD26</f>
        <v>0</v>
      </c>
      <c r="BF26" s="122">
        <f>ROUND((AD26+AE26)-(BE26),2)</f>
        <v>0</v>
      </c>
      <c r="BG26" s="295">
        <f>U26-V26-W26-X26-AM26-AV26-BE26</f>
        <v>0</v>
      </c>
      <c r="BH26" s="305">
        <v>0</v>
      </c>
      <c r="BI26" s="306">
        <v>0</v>
      </c>
      <c r="BJ26" s="306">
        <v>0</v>
      </c>
      <c r="BK26" s="307">
        <v>0</v>
      </c>
      <c r="BL26" s="307">
        <v>0</v>
      </c>
    </row>
    <row r="27" spans="1:119" s="303" customFormat="1" ht="13.5" thickBot="1" x14ac:dyDescent="0.25">
      <c r="A27" s="843" t="s">
        <v>38</v>
      </c>
      <c r="B27" s="844"/>
      <c r="C27" s="844"/>
      <c r="D27" s="844"/>
      <c r="E27" s="844"/>
      <c r="F27" s="844"/>
      <c r="G27" s="844"/>
      <c r="H27" s="844"/>
      <c r="I27" s="844"/>
      <c r="J27" s="844"/>
      <c r="K27" s="845"/>
      <c r="L27" s="610"/>
      <c r="M27" s="246">
        <f t="shared" ref="M27:U27" si="18">SUM(M22:M26)</f>
        <v>0</v>
      </c>
      <c r="N27" s="384">
        <f t="shared" si="18"/>
        <v>0</v>
      </c>
      <c r="O27" s="384">
        <f t="shared" si="18"/>
        <v>0</v>
      </c>
      <c r="P27" s="384">
        <f t="shared" si="18"/>
        <v>0</v>
      </c>
      <c r="Q27" s="389">
        <f t="shared" si="18"/>
        <v>0</v>
      </c>
      <c r="R27" s="389">
        <f t="shared" si="18"/>
        <v>0</v>
      </c>
      <c r="S27" s="390">
        <f>SUM(S22:S26)</f>
        <v>0</v>
      </c>
      <c r="T27" s="391">
        <f>SUM(T22:T26)</f>
        <v>0</v>
      </c>
      <c r="U27" s="386">
        <f t="shared" si="18"/>
        <v>0</v>
      </c>
      <c r="V27" s="352">
        <f t="shared" ref="V27:AE27" si="19">SUM(V22:V26)</f>
        <v>0</v>
      </c>
      <c r="W27" s="353">
        <f t="shared" si="19"/>
        <v>0</v>
      </c>
      <c r="X27" s="353">
        <f t="shared" si="19"/>
        <v>0</v>
      </c>
      <c r="Y27" s="431"/>
      <c r="Z27" s="135">
        <f t="shared" si="19"/>
        <v>0</v>
      </c>
      <c r="AA27" s="135">
        <f t="shared" si="19"/>
        <v>0</v>
      </c>
      <c r="AB27" s="135">
        <f t="shared" si="19"/>
        <v>0</v>
      </c>
      <c r="AC27" s="135">
        <f t="shared" si="19"/>
        <v>0</v>
      </c>
      <c r="AD27" s="135">
        <f t="shared" si="19"/>
        <v>0</v>
      </c>
      <c r="AE27" s="136">
        <f t="shared" si="19"/>
        <v>0</v>
      </c>
      <c r="AF27" s="126"/>
      <c r="AG27" s="127"/>
      <c r="AH27" s="128"/>
      <c r="AI27" s="129"/>
      <c r="AJ27" s="130"/>
      <c r="AK27" s="131">
        <f>SUM(AK22:AK26)</f>
        <v>0</v>
      </c>
      <c r="AL27" s="131">
        <f>SUM(AL22:AL26)</f>
        <v>0</v>
      </c>
      <c r="AM27" s="131">
        <f>SUM(AM22:AM26)</f>
        <v>0</v>
      </c>
      <c r="AN27" s="132">
        <f>SUM(AN22:AN26)</f>
        <v>0</v>
      </c>
      <c r="AO27" s="126"/>
      <c r="AP27" s="127"/>
      <c r="AQ27" s="127"/>
      <c r="AR27" s="133"/>
      <c r="AS27" s="134"/>
      <c r="AT27" s="135">
        <f>SUM(AT22:AT26)</f>
        <v>0</v>
      </c>
      <c r="AU27" s="131">
        <f>SUM(AU22:AU26)</f>
        <v>0</v>
      </c>
      <c r="AV27" s="131">
        <f>SUM(AV22:AV26)</f>
        <v>0</v>
      </c>
      <c r="AW27" s="136">
        <f>SUM(AW22:AW26)</f>
        <v>0</v>
      </c>
      <c r="AX27" s="126"/>
      <c r="AY27" s="127"/>
      <c r="AZ27" s="127"/>
      <c r="BA27" s="133"/>
      <c r="BB27" s="134"/>
      <c r="BC27" s="135">
        <f>SUM(BC22:BC26)</f>
        <v>0</v>
      </c>
      <c r="BD27" s="131">
        <f>SUM(BD22:BD26)</f>
        <v>0</v>
      </c>
      <c r="BE27" s="131">
        <f>SUM(BE22:BE26)</f>
        <v>0</v>
      </c>
      <c r="BF27" s="136">
        <f>SUM(BF22:BF26)</f>
        <v>0</v>
      </c>
      <c r="BG27" s="299">
        <f t="shared" ref="BG27:BL27" si="20">SUM(BG22:BG26)</f>
        <v>0</v>
      </c>
      <c r="BH27" s="300">
        <f t="shared" si="20"/>
        <v>0</v>
      </c>
      <c r="BI27" s="301">
        <f t="shared" si="20"/>
        <v>0</v>
      </c>
      <c r="BJ27" s="301">
        <f t="shared" si="20"/>
        <v>0</v>
      </c>
      <c r="BK27" s="302">
        <f t="shared" si="20"/>
        <v>0</v>
      </c>
      <c r="BL27" s="302">
        <f t="shared" si="20"/>
        <v>0</v>
      </c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</row>
    <row r="28" spans="1:119" s="312" customFormat="1" x14ac:dyDescent="0.2">
      <c r="A28" s="512" t="s">
        <v>34</v>
      </c>
      <c r="B28" s="513"/>
      <c r="C28" s="513"/>
      <c r="D28" s="513"/>
      <c r="E28" s="513"/>
      <c r="F28" s="513"/>
      <c r="G28" s="513"/>
      <c r="H28" s="513"/>
      <c r="I28" s="513"/>
      <c r="J28" s="514"/>
      <c r="K28" s="862" t="s">
        <v>55</v>
      </c>
      <c r="L28" s="862"/>
      <c r="M28" s="863"/>
      <c r="N28" s="394"/>
      <c r="O28" s="394"/>
      <c r="P28" s="394"/>
      <c r="Q28" s="394"/>
      <c r="R28" s="394"/>
      <c r="S28" s="394"/>
      <c r="T28" s="395"/>
      <c r="U28" s="357"/>
      <c r="V28" s="356"/>
      <c r="W28" s="357"/>
      <c r="X28" s="357"/>
      <c r="Y28" s="425"/>
      <c r="Z28" s="150"/>
      <c r="AA28" s="150"/>
      <c r="AB28" s="150"/>
      <c r="AC28" s="150"/>
      <c r="AD28" s="150"/>
      <c r="AE28" s="157"/>
      <c r="AF28" s="149"/>
      <c r="AG28" s="150"/>
      <c r="AH28" s="150"/>
      <c r="AI28" s="151"/>
      <c r="AJ28" s="152"/>
      <c r="AK28" s="153"/>
      <c r="AL28" s="153"/>
      <c r="AM28" s="153"/>
      <c r="AN28" s="154"/>
      <c r="AO28" s="149"/>
      <c r="AP28" s="150"/>
      <c r="AQ28" s="150"/>
      <c r="AR28" s="155"/>
      <c r="AS28" s="156"/>
      <c r="AT28" s="150"/>
      <c r="AU28" s="153"/>
      <c r="AV28" s="153"/>
      <c r="AW28" s="157"/>
      <c r="AX28" s="149"/>
      <c r="AY28" s="150"/>
      <c r="AZ28" s="150"/>
      <c r="BA28" s="155"/>
      <c r="BB28" s="156"/>
      <c r="BC28" s="150"/>
      <c r="BD28" s="153"/>
      <c r="BE28" s="153"/>
      <c r="BF28" s="157"/>
      <c r="BG28" s="149"/>
      <c r="BH28" s="149"/>
      <c r="BI28" s="150"/>
      <c r="BJ28" s="150"/>
      <c r="BK28" s="150"/>
      <c r="BL28" s="157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</row>
    <row r="29" spans="1:119" s="798" customFormat="1" ht="27" customHeight="1" x14ac:dyDescent="0.2">
      <c r="A29" s="953" t="s">
        <v>346</v>
      </c>
      <c r="B29" s="954"/>
      <c r="C29" s="954"/>
      <c r="D29" s="954"/>
      <c r="E29" s="954"/>
      <c r="F29" s="954"/>
      <c r="G29" s="954"/>
      <c r="H29" s="954"/>
      <c r="I29" s="954"/>
      <c r="J29" s="955"/>
      <c r="K29" s="771"/>
      <c r="L29" s="771"/>
      <c r="M29" s="772">
        <v>0</v>
      </c>
      <c r="N29" s="773"/>
      <c r="O29" s="773"/>
      <c r="P29" s="773"/>
      <c r="Q29" s="774">
        <f t="shared" ref="Q29:Q49" si="21">ROUND(M29*$G$6,2)</f>
        <v>0</v>
      </c>
      <c r="R29" s="775"/>
      <c r="S29" s="775"/>
      <c r="T29" s="776"/>
      <c r="U29" s="777">
        <f t="shared" ref="U29:U49" si="22">ROUND(N29+O29+P29+Q29+R29+S29+T29,2)</f>
        <v>0</v>
      </c>
      <c r="V29" s="778">
        <v>0</v>
      </c>
      <c r="W29" s="779">
        <v>0</v>
      </c>
      <c r="X29" s="779">
        <v>0</v>
      </c>
      <c r="Y29" s="780">
        <v>0</v>
      </c>
      <c r="Z29" s="781">
        <v>0</v>
      </c>
      <c r="AA29" s="781">
        <v>0</v>
      </c>
      <c r="AB29" s="782">
        <v>0</v>
      </c>
      <c r="AC29" s="782">
        <v>0</v>
      </c>
      <c r="AD29" s="783">
        <v>0</v>
      </c>
      <c r="AE29" s="784">
        <v>0</v>
      </c>
      <c r="AF29" s="785"/>
      <c r="AG29" s="786"/>
      <c r="AH29" s="787"/>
      <c r="AI29" s="788">
        <v>0</v>
      </c>
      <c r="AJ29" s="789">
        <f t="shared" ref="AJ29:AJ49" si="23">$AJ$5</f>
        <v>0.85</v>
      </c>
      <c r="AK29" s="790">
        <f t="shared" ref="AK29:AK49" si="24">ROUND(AI29/AJ29,2)</f>
        <v>0</v>
      </c>
      <c r="AL29" s="790">
        <v>0</v>
      </c>
      <c r="AM29" s="790">
        <f t="shared" ref="AM29:AM49" si="25">AK29+AL29</f>
        <v>0</v>
      </c>
      <c r="AN29" s="791">
        <f t="shared" ref="AN29:AN46" si="26">ROUND((Z29+AA29)-(AK29+AL29),2)</f>
        <v>0</v>
      </c>
      <c r="AO29" s="785"/>
      <c r="AP29" s="786"/>
      <c r="AQ29" s="786"/>
      <c r="AR29" s="792">
        <v>0</v>
      </c>
      <c r="AS29" s="789">
        <f t="shared" ref="AS29:AS49" si="27">$AS$5</f>
        <v>0.85</v>
      </c>
      <c r="AT29" s="793">
        <f t="shared" ref="AT29:AT49" si="28">ROUND(AR29/AS29,2)</f>
        <v>0</v>
      </c>
      <c r="AU29" s="790">
        <v>0</v>
      </c>
      <c r="AV29" s="790">
        <f t="shared" ref="AV29:AV49" si="29">AT29+AU29</f>
        <v>0</v>
      </c>
      <c r="AW29" s="791">
        <f t="shared" ref="AW29:AW49" si="30">ROUND((AB29+AC29)-(AV29),2)</f>
        <v>0</v>
      </c>
      <c r="AX29" s="785"/>
      <c r="AY29" s="786"/>
      <c r="AZ29" s="786"/>
      <c r="BA29" s="792">
        <v>0</v>
      </c>
      <c r="BB29" s="789">
        <f t="shared" ref="BB29:BB49" si="31">$BB$5</f>
        <v>0.85</v>
      </c>
      <c r="BC29" s="793">
        <f t="shared" ref="BC29:BC39" si="32">ROUND(BA29/BB29,2)</f>
        <v>0</v>
      </c>
      <c r="BD29" s="790">
        <v>0</v>
      </c>
      <c r="BE29" s="790">
        <f t="shared" ref="BE29:BE49" si="33">BC29+BD29</f>
        <v>0</v>
      </c>
      <c r="BF29" s="791">
        <f t="shared" ref="BF29:BF49" si="34">ROUND((AD29+AE29)-(BE29),2)</f>
        <v>0</v>
      </c>
      <c r="BG29" s="794">
        <f t="shared" ref="BG29:BG49" si="35">U29-V29-W29-X29-AM29-AV29-BE29</f>
        <v>0</v>
      </c>
      <c r="BH29" s="795">
        <v>0</v>
      </c>
      <c r="BI29" s="796">
        <v>0</v>
      </c>
      <c r="BJ29" s="796">
        <v>0</v>
      </c>
      <c r="BK29" s="797">
        <v>0</v>
      </c>
      <c r="BL29" s="797">
        <v>0</v>
      </c>
      <c r="BM29" s="526"/>
      <c r="BN29" s="526"/>
      <c r="BO29" s="526"/>
      <c r="BP29" s="526"/>
      <c r="BQ29" s="526"/>
      <c r="BR29" s="526"/>
      <c r="BS29" s="526"/>
      <c r="BT29" s="526"/>
      <c r="BU29" s="526"/>
      <c r="BV29" s="526"/>
      <c r="BW29" s="526"/>
      <c r="BX29" s="526"/>
      <c r="BY29" s="526"/>
      <c r="BZ29" s="526"/>
      <c r="CA29" s="526"/>
      <c r="CB29" s="526"/>
      <c r="CC29" s="526"/>
      <c r="CD29" s="526"/>
      <c r="CE29" s="526"/>
      <c r="CF29" s="526"/>
      <c r="CG29" s="526"/>
      <c r="CH29" s="526"/>
      <c r="CI29" s="526"/>
      <c r="CJ29" s="526"/>
      <c r="CK29" s="526"/>
      <c r="CL29" s="526"/>
      <c r="CM29" s="526"/>
      <c r="CN29" s="526"/>
      <c r="CO29" s="526"/>
      <c r="CP29" s="526"/>
      <c r="CQ29" s="526"/>
      <c r="CR29" s="526"/>
      <c r="CS29" s="526"/>
      <c r="CT29" s="526"/>
      <c r="CU29" s="526"/>
      <c r="CV29" s="526"/>
      <c r="CW29" s="526"/>
      <c r="CX29" s="526"/>
      <c r="CY29" s="526"/>
      <c r="CZ29" s="526"/>
      <c r="DA29" s="526"/>
      <c r="DB29" s="526"/>
      <c r="DC29" s="526"/>
      <c r="DD29" s="526"/>
      <c r="DE29" s="526"/>
      <c r="DF29" s="526"/>
      <c r="DG29" s="526"/>
      <c r="DH29" s="526"/>
      <c r="DI29" s="526"/>
      <c r="DJ29" s="526"/>
      <c r="DK29" s="526"/>
      <c r="DL29" s="526"/>
      <c r="DM29" s="526"/>
      <c r="DN29" s="526"/>
      <c r="DO29" s="526"/>
    </row>
    <row r="30" spans="1:119" s="798" customFormat="1" ht="24" customHeight="1" x14ac:dyDescent="0.2">
      <c r="A30" s="953" t="s">
        <v>347</v>
      </c>
      <c r="B30" s="954"/>
      <c r="C30" s="954"/>
      <c r="D30" s="954"/>
      <c r="E30" s="954"/>
      <c r="F30" s="954"/>
      <c r="G30" s="954"/>
      <c r="H30" s="954"/>
      <c r="I30" s="954"/>
      <c r="J30" s="955"/>
      <c r="K30" s="771"/>
      <c r="L30" s="771"/>
      <c r="M30" s="772">
        <v>0</v>
      </c>
      <c r="N30" s="773"/>
      <c r="O30" s="773"/>
      <c r="P30" s="773"/>
      <c r="Q30" s="774">
        <f t="shared" si="21"/>
        <v>0</v>
      </c>
      <c r="R30" s="775"/>
      <c r="S30" s="775"/>
      <c r="T30" s="776"/>
      <c r="U30" s="777">
        <f t="shared" si="22"/>
        <v>0</v>
      </c>
      <c r="V30" s="778">
        <v>0</v>
      </c>
      <c r="W30" s="779">
        <v>0</v>
      </c>
      <c r="X30" s="779">
        <v>0</v>
      </c>
      <c r="Y30" s="780">
        <v>0</v>
      </c>
      <c r="Z30" s="781">
        <v>0</v>
      </c>
      <c r="AA30" s="781">
        <v>0</v>
      </c>
      <c r="AB30" s="782">
        <v>0</v>
      </c>
      <c r="AC30" s="782">
        <v>0</v>
      </c>
      <c r="AD30" s="783">
        <v>0</v>
      </c>
      <c r="AE30" s="784">
        <v>0</v>
      </c>
      <c r="AF30" s="799"/>
      <c r="AG30" s="786"/>
      <c r="AH30" s="787"/>
      <c r="AI30" s="788">
        <v>0</v>
      </c>
      <c r="AJ30" s="789">
        <f t="shared" si="23"/>
        <v>0.85</v>
      </c>
      <c r="AK30" s="790">
        <f t="shared" si="24"/>
        <v>0</v>
      </c>
      <c r="AL30" s="790">
        <v>0</v>
      </c>
      <c r="AM30" s="790">
        <f t="shared" si="25"/>
        <v>0</v>
      </c>
      <c r="AN30" s="791">
        <f t="shared" si="26"/>
        <v>0</v>
      </c>
      <c r="AO30" s="799"/>
      <c r="AP30" s="786"/>
      <c r="AQ30" s="786"/>
      <c r="AR30" s="792">
        <v>0</v>
      </c>
      <c r="AS30" s="789">
        <f t="shared" si="27"/>
        <v>0.85</v>
      </c>
      <c r="AT30" s="790">
        <f t="shared" si="28"/>
        <v>0</v>
      </c>
      <c r="AU30" s="790">
        <v>0</v>
      </c>
      <c r="AV30" s="790">
        <f t="shared" si="29"/>
        <v>0</v>
      </c>
      <c r="AW30" s="791">
        <f t="shared" si="30"/>
        <v>0</v>
      </c>
      <c r="AX30" s="799"/>
      <c r="AY30" s="786"/>
      <c r="AZ30" s="786"/>
      <c r="BA30" s="792">
        <v>0</v>
      </c>
      <c r="BB30" s="789">
        <f t="shared" si="31"/>
        <v>0.85</v>
      </c>
      <c r="BC30" s="790">
        <f t="shared" si="32"/>
        <v>0</v>
      </c>
      <c r="BD30" s="790">
        <v>0</v>
      </c>
      <c r="BE30" s="790">
        <f t="shared" si="33"/>
        <v>0</v>
      </c>
      <c r="BF30" s="791">
        <f t="shared" si="34"/>
        <v>0</v>
      </c>
      <c r="BG30" s="794">
        <f t="shared" si="35"/>
        <v>0</v>
      </c>
      <c r="BH30" s="800">
        <v>0</v>
      </c>
      <c r="BI30" s="801">
        <v>0</v>
      </c>
      <c r="BJ30" s="801">
        <v>0</v>
      </c>
      <c r="BK30" s="802">
        <v>0</v>
      </c>
      <c r="BL30" s="802">
        <v>0</v>
      </c>
      <c r="BM30" s="526"/>
      <c r="BN30" s="526"/>
      <c r="BO30" s="526"/>
      <c r="BP30" s="526"/>
      <c r="BQ30" s="526"/>
      <c r="BR30" s="526"/>
      <c r="BS30" s="526"/>
      <c r="BT30" s="526"/>
      <c r="BU30" s="526"/>
      <c r="BV30" s="526"/>
      <c r="BW30" s="526"/>
      <c r="BX30" s="526"/>
      <c r="BY30" s="526"/>
      <c r="BZ30" s="526"/>
      <c r="CA30" s="526"/>
      <c r="CB30" s="526"/>
      <c r="CC30" s="526"/>
      <c r="CD30" s="526"/>
      <c r="CE30" s="526"/>
      <c r="CF30" s="526"/>
      <c r="CG30" s="526"/>
      <c r="CH30" s="526"/>
      <c r="CI30" s="526"/>
      <c r="CJ30" s="526"/>
      <c r="CK30" s="526"/>
      <c r="CL30" s="526"/>
      <c r="CM30" s="526"/>
      <c r="CN30" s="526"/>
      <c r="CO30" s="526"/>
      <c r="CP30" s="526"/>
      <c r="CQ30" s="526"/>
      <c r="CR30" s="526"/>
      <c r="CS30" s="526"/>
      <c r="CT30" s="526"/>
      <c r="CU30" s="526"/>
      <c r="CV30" s="526"/>
      <c r="CW30" s="526"/>
      <c r="CX30" s="526"/>
      <c r="CY30" s="526"/>
      <c r="CZ30" s="526"/>
      <c r="DA30" s="526"/>
      <c r="DB30" s="526"/>
      <c r="DC30" s="526"/>
      <c r="DD30" s="526"/>
      <c r="DE30" s="526"/>
      <c r="DF30" s="526"/>
      <c r="DG30" s="526"/>
      <c r="DH30" s="526"/>
      <c r="DI30" s="526"/>
      <c r="DJ30" s="526"/>
      <c r="DK30" s="526"/>
      <c r="DL30" s="526"/>
      <c r="DM30" s="526"/>
      <c r="DN30" s="526"/>
      <c r="DO30" s="526"/>
    </row>
    <row r="31" spans="1:119" x14ac:dyDescent="0.2">
      <c r="A31" s="840"/>
      <c r="B31" s="841"/>
      <c r="C31" s="841"/>
      <c r="D31" s="841"/>
      <c r="E31" s="841"/>
      <c r="F31" s="841"/>
      <c r="G31" s="841"/>
      <c r="H31" s="841"/>
      <c r="I31" s="841"/>
      <c r="J31" s="842"/>
      <c r="K31" s="247">
        <v>0</v>
      </c>
      <c r="L31" s="611">
        <f>$K$5</f>
        <v>0.85</v>
      </c>
      <c r="M31" s="245">
        <f t="shared" ref="M31:M49" si="36">ROUND(K31/L31,2)</f>
        <v>0</v>
      </c>
      <c r="N31" s="383"/>
      <c r="O31" s="383"/>
      <c r="P31" s="383"/>
      <c r="Q31" s="595">
        <f t="shared" si="21"/>
        <v>0</v>
      </c>
      <c r="R31" s="380"/>
      <c r="S31" s="380"/>
      <c r="T31" s="381"/>
      <c r="U31" s="382">
        <f t="shared" si="22"/>
        <v>0</v>
      </c>
      <c r="V31" s="350">
        <v>0</v>
      </c>
      <c r="W31" s="355">
        <v>0</v>
      </c>
      <c r="X31" s="355">
        <v>0</v>
      </c>
      <c r="Y31" s="432">
        <v>0</v>
      </c>
      <c r="Z31" s="287">
        <v>0</v>
      </c>
      <c r="AA31" s="287">
        <v>0</v>
      </c>
      <c r="AB31" s="225">
        <v>0</v>
      </c>
      <c r="AC31" s="225">
        <v>0</v>
      </c>
      <c r="AD31" s="227">
        <v>0</v>
      </c>
      <c r="AE31" s="304">
        <v>0</v>
      </c>
      <c r="AF31" s="138"/>
      <c r="AG31" s="117"/>
      <c r="AH31" s="118"/>
      <c r="AI31" s="119">
        <v>0</v>
      </c>
      <c r="AJ31" s="120">
        <f t="shared" si="23"/>
        <v>0.85</v>
      </c>
      <c r="AK31" s="121">
        <f t="shared" si="24"/>
        <v>0</v>
      </c>
      <c r="AL31" s="121">
        <v>0</v>
      </c>
      <c r="AM31" s="121">
        <f t="shared" si="25"/>
        <v>0</v>
      </c>
      <c r="AN31" s="122">
        <f t="shared" si="26"/>
        <v>0</v>
      </c>
      <c r="AO31" s="138"/>
      <c r="AP31" s="117"/>
      <c r="AQ31" s="117"/>
      <c r="AR31" s="123">
        <v>0</v>
      </c>
      <c r="AS31" s="120">
        <f t="shared" si="27"/>
        <v>0.85</v>
      </c>
      <c r="AT31" s="121">
        <f t="shared" si="28"/>
        <v>0</v>
      </c>
      <c r="AU31" s="121">
        <v>0</v>
      </c>
      <c r="AV31" s="121">
        <f t="shared" si="29"/>
        <v>0</v>
      </c>
      <c r="AW31" s="122">
        <f t="shared" si="30"/>
        <v>0</v>
      </c>
      <c r="AX31" s="138"/>
      <c r="AY31" s="117"/>
      <c r="AZ31" s="117"/>
      <c r="BA31" s="123">
        <v>0</v>
      </c>
      <c r="BB31" s="120">
        <f t="shared" si="31"/>
        <v>0.85</v>
      </c>
      <c r="BC31" s="121">
        <f t="shared" si="32"/>
        <v>0</v>
      </c>
      <c r="BD31" s="121">
        <v>0</v>
      </c>
      <c r="BE31" s="121">
        <f t="shared" si="33"/>
        <v>0</v>
      </c>
      <c r="BF31" s="122">
        <f t="shared" si="34"/>
        <v>0</v>
      </c>
      <c r="BG31" s="295">
        <f t="shared" si="35"/>
        <v>0</v>
      </c>
      <c r="BH31" s="305">
        <v>0</v>
      </c>
      <c r="BI31" s="306">
        <v>0</v>
      </c>
      <c r="BJ31" s="306">
        <v>0</v>
      </c>
      <c r="BK31" s="307">
        <v>0</v>
      </c>
      <c r="BL31" s="307">
        <v>0</v>
      </c>
    </row>
    <row r="32" spans="1:119" x14ac:dyDescent="0.2">
      <c r="A32" s="840"/>
      <c r="B32" s="841"/>
      <c r="C32" s="841"/>
      <c r="D32" s="841"/>
      <c r="E32" s="841"/>
      <c r="F32" s="841"/>
      <c r="G32" s="841"/>
      <c r="H32" s="841"/>
      <c r="I32" s="841"/>
      <c r="J32" s="842"/>
      <c r="K32" s="247">
        <v>0</v>
      </c>
      <c r="L32" s="611">
        <f t="shared" ref="L32:L49" si="37">$K$5</f>
        <v>0.85</v>
      </c>
      <c r="M32" s="245">
        <f t="shared" si="36"/>
        <v>0</v>
      </c>
      <c r="N32" s="383"/>
      <c r="O32" s="383"/>
      <c r="P32" s="383"/>
      <c r="Q32" s="595">
        <f t="shared" si="21"/>
        <v>0</v>
      </c>
      <c r="R32" s="380"/>
      <c r="S32" s="380"/>
      <c r="T32" s="381"/>
      <c r="U32" s="382">
        <f t="shared" si="22"/>
        <v>0</v>
      </c>
      <c r="V32" s="350">
        <v>0</v>
      </c>
      <c r="W32" s="355">
        <v>0</v>
      </c>
      <c r="X32" s="355">
        <v>0</v>
      </c>
      <c r="Y32" s="432">
        <v>0</v>
      </c>
      <c r="Z32" s="287">
        <v>0</v>
      </c>
      <c r="AA32" s="287">
        <v>0</v>
      </c>
      <c r="AB32" s="225">
        <v>0</v>
      </c>
      <c r="AC32" s="225">
        <v>0</v>
      </c>
      <c r="AD32" s="227">
        <v>0</v>
      </c>
      <c r="AE32" s="304">
        <v>0</v>
      </c>
      <c r="AF32" s="138"/>
      <c r="AG32" s="117"/>
      <c r="AH32" s="118"/>
      <c r="AI32" s="119">
        <v>0</v>
      </c>
      <c r="AJ32" s="120">
        <f t="shared" si="23"/>
        <v>0.85</v>
      </c>
      <c r="AK32" s="121">
        <f t="shared" si="24"/>
        <v>0</v>
      </c>
      <c r="AL32" s="121">
        <v>0</v>
      </c>
      <c r="AM32" s="121">
        <f t="shared" si="25"/>
        <v>0</v>
      </c>
      <c r="AN32" s="122">
        <f t="shared" si="26"/>
        <v>0</v>
      </c>
      <c r="AO32" s="138"/>
      <c r="AP32" s="117"/>
      <c r="AQ32" s="117"/>
      <c r="AR32" s="123">
        <v>0</v>
      </c>
      <c r="AS32" s="120">
        <f t="shared" si="27"/>
        <v>0.85</v>
      </c>
      <c r="AT32" s="121">
        <f t="shared" si="28"/>
        <v>0</v>
      </c>
      <c r="AU32" s="121">
        <v>0</v>
      </c>
      <c r="AV32" s="121">
        <f t="shared" si="29"/>
        <v>0</v>
      </c>
      <c r="AW32" s="122">
        <f t="shared" si="30"/>
        <v>0</v>
      </c>
      <c r="AX32" s="138"/>
      <c r="AY32" s="117"/>
      <c r="AZ32" s="117"/>
      <c r="BA32" s="123">
        <v>0</v>
      </c>
      <c r="BB32" s="120">
        <f t="shared" si="31"/>
        <v>0.85</v>
      </c>
      <c r="BC32" s="121">
        <f t="shared" si="32"/>
        <v>0</v>
      </c>
      <c r="BD32" s="121">
        <v>0</v>
      </c>
      <c r="BE32" s="121">
        <f t="shared" si="33"/>
        <v>0</v>
      </c>
      <c r="BF32" s="122">
        <f t="shared" si="34"/>
        <v>0</v>
      </c>
      <c r="BG32" s="295">
        <f t="shared" si="35"/>
        <v>0</v>
      </c>
      <c r="BH32" s="305">
        <v>0</v>
      </c>
      <c r="BI32" s="306">
        <v>0</v>
      </c>
      <c r="BJ32" s="306">
        <v>0</v>
      </c>
      <c r="BK32" s="307">
        <v>0</v>
      </c>
      <c r="BL32" s="307">
        <v>0</v>
      </c>
    </row>
    <row r="33" spans="1:64" ht="12.75" customHeight="1" x14ac:dyDescent="0.2">
      <c r="A33" s="827" t="s">
        <v>141</v>
      </c>
      <c r="B33" s="828"/>
      <c r="C33" s="828"/>
      <c r="D33" s="828"/>
      <c r="E33" s="828"/>
      <c r="F33" s="828"/>
      <c r="G33" s="828"/>
      <c r="H33" s="828"/>
      <c r="I33" s="828"/>
      <c r="J33" s="829"/>
      <c r="K33" s="247">
        <v>0</v>
      </c>
      <c r="L33" s="611">
        <f t="shared" si="37"/>
        <v>0.85</v>
      </c>
      <c r="M33" s="245">
        <f t="shared" si="36"/>
        <v>0</v>
      </c>
      <c r="N33" s="383"/>
      <c r="O33" s="383"/>
      <c r="P33" s="383"/>
      <c r="Q33" s="595">
        <f t="shared" si="21"/>
        <v>0</v>
      </c>
      <c r="R33" s="380"/>
      <c r="S33" s="380"/>
      <c r="T33" s="381"/>
      <c r="U33" s="382">
        <f t="shared" si="22"/>
        <v>0</v>
      </c>
      <c r="V33" s="350">
        <v>0</v>
      </c>
      <c r="W33" s="355">
        <v>0</v>
      </c>
      <c r="X33" s="355">
        <v>0</v>
      </c>
      <c r="Y33" s="432">
        <v>0</v>
      </c>
      <c r="Z33" s="287">
        <v>0</v>
      </c>
      <c r="AA33" s="287">
        <v>0</v>
      </c>
      <c r="AB33" s="225">
        <v>0</v>
      </c>
      <c r="AC33" s="225">
        <v>0</v>
      </c>
      <c r="AD33" s="227">
        <v>0</v>
      </c>
      <c r="AE33" s="304">
        <v>0</v>
      </c>
      <c r="AF33" s="138"/>
      <c r="AG33" s="117"/>
      <c r="AH33" s="118"/>
      <c r="AI33" s="119">
        <v>0</v>
      </c>
      <c r="AJ33" s="120">
        <f t="shared" si="23"/>
        <v>0.85</v>
      </c>
      <c r="AK33" s="121">
        <f t="shared" si="24"/>
        <v>0</v>
      </c>
      <c r="AL33" s="121">
        <v>0</v>
      </c>
      <c r="AM33" s="121">
        <f t="shared" si="25"/>
        <v>0</v>
      </c>
      <c r="AN33" s="122">
        <f t="shared" si="26"/>
        <v>0</v>
      </c>
      <c r="AO33" s="138"/>
      <c r="AP33" s="117"/>
      <c r="AQ33" s="117"/>
      <c r="AR33" s="123">
        <v>0</v>
      </c>
      <c r="AS33" s="120">
        <f t="shared" si="27"/>
        <v>0.85</v>
      </c>
      <c r="AT33" s="121">
        <f t="shared" si="28"/>
        <v>0</v>
      </c>
      <c r="AU33" s="121">
        <v>0</v>
      </c>
      <c r="AV33" s="121">
        <f t="shared" si="29"/>
        <v>0</v>
      </c>
      <c r="AW33" s="122">
        <f t="shared" si="30"/>
        <v>0</v>
      </c>
      <c r="AX33" s="138"/>
      <c r="AY33" s="117"/>
      <c r="AZ33" s="117"/>
      <c r="BA33" s="123">
        <v>0</v>
      </c>
      <c r="BB33" s="120">
        <f t="shared" si="31"/>
        <v>0.85</v>
      </c>
      <c r="BC33" s="121">
        <f t="shared" si="32"/>
        <v>0</v>
      </c>
      <c r="BD33" s="121">
        <v>0</v>
      </c>
      <c r="BE33" s="121">
        <f t="shared" si="33"/>
        <v>0</v>
      </c>
      <c r="BF33" s="122">
        <f t="shared" si="34"/>
        <v>0</v>
      </c>
      <c r="BG33" s="295">
        <f t="shared" si="35"/>
        <v>0</v>
      </c>
      <c r="BH33" s="305">
        <v>0</v>
      </c>
      <c r="BI33" s="306">
        <v>0</v>
      </c>
      <c r="BJ33" s="306">
        <v>0</v>
      </c>
      <c r="BK33" s="307">
        <v>0</v>
      </c>
      <c r="BL33" s="307">
        <v>0</v>
      </c>
    </row>
    <row r="34" spans="1:64" x14ac:dyDescent="0.2">
      <c r="A34" s="840"/>
      <c r="B34" s="841"/>
      <c r="C34" s="841"/>
      <c r="D34" s="841"/>
      <c r="E34" s="841"/>
      <c r="F34" s="841"/>
      <c r="G34" s="841"/>
      <c r="H34" s="841"/>
      <c r="I34" s="841"/>
      <c r="J34" s="842"/>
      <c r="K34" s="247">
        <v>0</v>
      </c>
      <c r="L34" s="611">
        <f t="shared" si="37"/>
        <v>0.85</v>
      </c>
      <c r="M34" s="245">
        <f t="shared" si="36"/>
        <v>0</v>
      </c>
      <c r="N34" s="383"/>
      <c r="O34" s="383"/>
      <c r="P34" s="383"/>
      <c r="Q34" s="595">
        <f t="shared" si="21"/>
        <v>0</v>
      </c>
      <c r="R34" s="380"/>
      <c r="S34" s="380"/>
      <c r="T34" s="381"/>
      <c r="U34" s="382">
        <f t="shared" si="22"/>
        <v>0</v>
      </c>
      <c r="V34" s="350">
        <v>0</v>
      </c>
      <c r="W34" s="355">
        <v>0</v>
      </c>
      <c r="X34" s="355">
        <v>0</v>
      </c>
      <c r="Y34" s="432">
        <v>0</v>
      </c>
      <c r="Z34" s="287">
        <v>0</v>
      </c>
      <c r="AA34" s="287">
        <v>0</v>
      </c>
      <c r="AB34" s="225">
        <v>0</v>
      </c>
      <c r="AC34" s="225">
        <v>0</v>
      </c>
      <c r="AD34" s="227">
        <v>0</v>
      </c>
      <c r="AE34" s="304">
        <v>0</v>
      </c>
      <c r="AF34" s="138"/>
      <c r="AG34" s="117"/>
      <c r="AH34" s="118"/>
      <c r="AI34" s="119">
        <v>0</v>
      </c>
      <c r="AJ34" s="120">
        <f t="shared" si="23"/>
        <v>0.85</v>
      </c>
      <c r="AK34" s="121">
        <f t="shared" si="24"/>
        <v>0</v>
      </c>
      <c r="AL34" s="121">
        <v>0</v>
      </c>
      <c r="AM34" s="121">
        <f t="shared" si="25"/>
        <v>0</v>
      </c>
      <c r="AN34" s="122">
        <f t="shared" si="26"/>
        <v>0</v>
      </c>
      <c r="AO34" s="138"/>
      <c r="AP34" s="117"/>
      <c r="AQ34" s="117"/>
      <c r="AR34" s="123">
        <v>0</v>
      </c>
      <c r="AS34" s="120">
        <f t="shared" si="27"/>
        <v>0.85</v>
      </c>
      <c r="AT34" s="121">
        <f t="shared" si="28"/>
        <v>0</v>
      </c>
      <c r="AU34" s="121">
        <v>0</v>
      </c>
      <c r="AV34" s="121">
        <f t="shared" si="29"/>
        <v>0</v>
      </c>
      <c r="AW34" s="122">
        <f t="shared" si="30"/>
        <v>0</v>
      </c>
      <c r="AX34" s="138"/>
      <c r="AY34" s="117"/>
      <c r="AZ34" s="117"/>
      <c r="BA34" s="123">
        <v>0</v>
      </c>
      <c r="BB34" s="120">
        <f t="shared" si="31"/>
        <v>0.85</v>
      </c>
      <c r="BC34" s="121">
        <f t="shared" si="32"/>
        <v>0</v>
      </c>
      <c r="BD34" s="121">
        <v>0</v>
      </c>
      <c r="BE34" s="121">
        <f t="shared" si="33"/>
        <v>0</v>
      </c>
      <c r="BF34" s="122">
        <f t="shared" si="34"/>
        <v>0</v>
      </c>
      <c r="BG34" s="295">
        <f t="shared" si="35"/>
        <v>0</v>
      </c>
      <c r="BH34" s="305">
        <v>0</v>
      </c>
      <c r="BI34" s="306">
        <v>0</v>
      </c>
      <c r="BJ34" s="306">
        <v>0</v>
      </c>
      <c r="BK34" s="307">
        <v>0</v>
      </c>
      <c r="BL34" s="307">
        <v>0</v>
      </c>
    </row>
    <row r="35" spans="1:64" x14ac:dyDescent="0.2">
      <c r="A35" s="840"/>
      <c r="B35" s="841"/>
      <c r="C35" s="841"/>
      <c r="D35" s="841"/>
      <c r="E35" s="841"/>
      <c r="F35" s="841"/>
      <c r="G35" s="841"/>
      <c r="H35" s="841"/>
      <c r="I35" s="841"/>
      <c r="J35" s="842"/>
      <c r="K35" s="247">
        <v>0</v>
      </c>
      <c r="L35" s="611">
        <f t="shared" si="37"/>
        <v>0.85</v>
      </c>
      <c r="M35" s="245">
        <f t="shared" si="36"/>
        <v>0</v>
      </c>
      <c r="N35" s="383"/>
      <c r="O35" s="383"/>
      <c r="P35" s="383"/>
      <c r="Q35" s="595">
        <f t="shared" si="21"/>
        <v>0</v>
      </c>
      <c r="R35" s="380"/>
      <c r="S35" s="380"/>
      <c r="T35" s="381"/>
      <c r="U35" s="382">
        <f t="shared" si="22"/>
        <v>0</v>
      </c>
      <c r="V35" s="350">
        <v>0</v>
      </c>
      <c r="W35" s="355">
        <v>0</v>
      </c>
      <c r="X35" s="355">
        <v>0</v>
      </c>
      <c r="Y35" s="432">
        <v>0</v>
      </c>
      <c r="Z35" s="287">
        <v>0</v>
      </c>
      <c r="AA35" s="287">
        <v>0</v>
      </c>
      <c r="AB35" s="225">
        <v>0</v>
      </c>
      <c r="AC35" s="225">
        <v>0</v>
      </c>
      <c r="AD35" s="227">
        <v>0</v>
      </c>
      <c r="AE35" s="304">
        <v>0</v>
      </c>
      <c r="AF35" s="138"/>
      <c r="AG35" s="117"/>
      <c r="AH35" s="118"/>
      <c r="AI35" s="119">
        <v>0</v>
      </c>
      <c r="AJ35" s="120">
        <f t="shared" si="23"/>
        <v>0.85</v>
      </c>
      <c r="AK35" s="121">
        <f t="shared" si="24"/>
        <v>0</v>
      </c>
      <c r="AL35" s="121">
        <v>0</v>
      </c>
      <c r="AM35" s="121">
        <f t="shared" si="25"/>
        <v>0</v>
      </c>
      <c r="AN35" s="122">
        <f t="shared" si="26"/>
        <v>0</v>
      </c>
      <c r="AO35" s="138"/>
      <c r="AP35" s="117"/>
      <c r="AQ35" s="117"/>
      <c r="AR35" s="123">
        <v>0</v>
      </c>
      <c r="AS35" s="120">
        <f t="shared" si="27"/>
        <v>0.85</v>
      </c>
      <c r="AT35" s="121">
        <f>ROUND(AR35/AS35,2)</f>
        <v>0</v>
      </c>
      <c r="AU35" s="121">
        <v>0</v>
      </c>
      <c r="AV35" s="121">
        <f t="shared" si="29"/>
        <v>0</v>
      </c>
      <c r="AW35" s="122">
        <f t="shared" si="30"/>
        <v>0</v>
      </c>
      <c r="AX35" s="138"/>
      <c r="AY35" s="117"/>
      <c r="AZ35" s="117"/>
      <c r="BA35" s="123">
        <v>0</v>
      </c>
      <c r="BB35" s="120">
        <f t="shared" si="31"/>
        <v>0.85</v>
      </c>
      <c r="BC35" s="121">
        <f t="shared" si="32"/>
        <v>0</v>
      </c>
      <c r="BD35" s="121">
        <v>0</v>
      </c>
      <c r="BE35" s="121">
        <f t="shared" si="33"/>
        <v>0</v>
      </c>
      <c r="BF35" s="122">
        <f t="shared" si="34"/>
        <v>0</v>
      </c>
      <c r="BG35" s="295">
        <f t="shared" si="35"/>
        <v>0</v>
      </c>
      <c r="BH35" s="305">
        <v>0</v>
      </c>
      <c r="BI35" s="306">
        <v>0</v>
      </c>
      <c r="BJ35" s="306">
        <v>0</v>
      </c>
      <c r="BK35" s="307">
        <v>0</v>
      </c>
      <c r="BL35" s="307">
        <v>0</v>
      </c>
    </row>
    <row r="36" spans="1:64" x14ac:dyDescent="0.2">
      <c r="A36" s="840"/>
      <c r="B36" s="841"/>
      <c r="C36" s="841"/>
      <c r="D36" s="841"/>
      <c r="E36" s="841"/>
      <c r="F36" s="841"/>
      <c r="G36" s="841"/>
      <c r="H36" s="841"/>
      <c r="I36" s="841"/>
      <c r="J36" s="842"/>
      <c r="K36" s="247">
        <v>0</v>
      </c>
      <c r="L36" s="611">
        <f t="shared" si="37"/>
        <v>0.85</v>
      </c>
      <c r="M36" s="245">
        <f t="shared" si="36"/>
        <v>0</v>
      </c>
      <c r="N36" s="383"/>
      <c r="O36" s="383"/>
      <c r="P36" s="383"/>
      <c r="Q36" s="595">
        <f t="shared" si="21"/>
        <v>0</v>
      </c>
      <c r="R36" s="380"/>
      <c r="S36" s="380"/>
      <c r="T36" s="381"/>
      <c r="U36" s="382">
        <f t="shared" si="22"/>
        <v>0</v>
      </c>
      <c r="V36" s="350">
        <v>0</v>
      </c>
      <c r="W36" s="355">
        <v>0</v>
      </c>
      <c r="X36" s="355">
        <v>0</v>
      </c>
      <c r="Y36" s="432">
        <v>0</v>
      </c>
      <c r="Z36" s="287">
        <v>0</v>
      </c>
      <c r="AA36" s="287">
        <v>0</v>
      </c>
      <c r="AB36" s="225">
        <v>0</v>
      </c>
      <c r="AC36" s="225">
        <v>0</v>
      </c>
      <c r="AD36" s="227">
        <v>0</v>
      </c>
      <c r="AE36" s="304">
        <v>0</v>
      </c>
      <c r="AF36" s="138"/>
      <c r="AG36" s="117"/>
      <c r="AH36" s="118"/>
      <c r="AI36" s="119">
        <v>0</v>
      </c>
      <c r="AJ36" s="120">
        <f t="shared" si="23"/>
        <v>0.85</v>
      </c>
      <c r="AK36" s="121">
        <f t="shared" si="24"/>
        <v>0</v>
      </c>
      <c r="AL36" s="121">
        <v>0</v>
      </c>
      <c r="AM36" s="121">
        <f t="shared" si="25"/>
        <v>0</v>
      </c>
      <c r="AN36" s="122">
        <f t="shared" si="26"/>
        <v>0</v>
      </c>
      <c r="AO36" s="138"/>
      <c r="AP36" s="117"/>
      <c r="AQ36" s="117"/>
      <c r="AR36" s="123">
        <v>0</v>
      </c>
      <c r="AS36" s="120">
        <f t="shared" si="27"/>
        <v>0.85</v>
      </c>
      <c r="AT36" s="121">
        <f>ROUND(AR36/AS36,2)</f>
        <v>0</v>
      </c>
      <c r="AU36" s="121">
        <v>0</v>
      </c>
      <c r="AV36" s="121">
        <f t="shared" si="29"/>
        <v>0</v>
      </c>
      <c r="AW36" s="122">
        <f t="shared" si="30"/>
        <v>0</v>
      </c>
      <c r="AX36" s="138"/>
      <c r="AY36" s="117"/>
      <c r="AZ36" s="117"/>
      <c r="BA36" s="123">
        <v>0</v>
      </c>
      <c r="BB36" s="120">
        <f t="shared" si="31"/>
        <v>0.85</v>
      </c>
      <c r="BC36" s="121">
        <f t="shared" si="32"/>
        <v>0</v>
      </c>
      <c r="BD36" s="121">
        <v>0</v>
      </c>
      <c r="BE36" s="121">
        <f t="shared" si="33"/>
        <v>0</v>
      </c>
      <c r="BF36" s="122">
        <f t="shared" si="34"/>
        <v>0</v>
      </c>
      <c r="BG36" s="295">
        <f t="shared" si="35"/>
        <v>0</v>
      </c>
      <c r="BH36" s="305">
        <v>0</v>
      </c>
      <c r="BI36" s="306">
        <v>0</v>
      </c>
      <c r="BJ36" s="306">
        <v>0</v>
      </c>
      <c r="BK36" s="307">
        <v>0</v>
      </c>
      <c r="BL36" s="307">
        <v>0</v>
      </c>
    </row>
    <row r="37" spans="1:64" x14ac:dyDescent="0.2">
      <c r="A37" s="840"/>
      <c r="B37" s="841"/>
      <c r="C37" s="841"/>
      <c r="D37" s="841"/>
      <c r="E37" s="841"/>
      <c r="F37" s="841"/>
      <c r="G37" s="841"/>
      <c r="H37" s="841"/>
      <c r="I37" s="841"/>
      <c r="J37" s="842"/>
      <c r="K37" s="247">
        <v>0</v>
      </c>
      <c r="L37" s="611">
        <f t="shared" si="37"/>
        <v>0.85</v>
      </c>
      <c r="M37" s="245">
        <f t="shared" si="36"/>
        <v>0</v>
      </c>
      <c r="N37" s="383"/>
      <c r="O37" s="383"/>
      <c r="P37" s="383"/>
      <c r="Q37" s="595">
        <f t="shared" si="21"/>
        <v>0</v>
      </c>
      <c r="R37" s="380"/>
      <c r="S37" s="380"/>
      <c r="T37" s="381"/>
      <c r="U37" s="382">
        <f t="shared" si="22"/>
        <v>0</v>
      </c>
      <c r="V37" s="350">
        <v>0</v>
      </c>
      <c r="W37" s="355">
        <v>0</v>
      </c>
      <c r="X37" s="355">
        <v>0</v>
      </c>
      <c r="Y37" s="432">
        <v>0</v>
      </c>
      <c r="Z37" s="287">
        <v>0</v>
      </c>
      <c r="AA37" s="287">
        <v>0</v>
      </c>
      <c r="AB37" s="225">
        <v>0</v>
      </c>
      <c r="AC37" s="225">
        <v>0</v>
      </c>
      <c r="AD37" s="227">
        <v>0</v>
      </c>
      <c r="AE37" s="304">
        <v>0</v>
      </c>
      <c r="AF37" s="138"/>
      <c r="AG37" s="117"/>
      <c r="AH37" s="118"/>
      <c r="AI37" s="119">
        <v>0</v>
      </c>
      <c r="AJ37" s="120">
        <f t="shared" si="23"/>
        <v>0.85</v>
      </c>
      <c r="AK37" s="121">
        <f t="shared" si="24"/>
        <v>0</v>
      </c>
      <c r="AL37" s="121">
        <v>0</v>
      </c>
      <c r="AM37" s="121">
        <f t="shared" si="25"/>
        <v>0</v>
      </c>
      <c r="AN37" s="122">
        <f t="shared" si="26"/>
        <v>0</v>
      </c>
      <c r="AO37" s="138"/>
      <c r="AP37" s="117"/>
      <c r="AQ37" s="117"/>
      <c r="AR37" s="123">
        <v>0</v>
      </c>
      <c r="AS37" s="120">
        <f t="shared" si="27"/>
        <v>0.85</v>
      </c>
      <c r="AT37" s="121">
        <f>ROUND(AR37/AS37,2)</f>
        <v>0</v>
      </c>
      <c r="AU37" s="121">
        <v>0</v>
      </c>
      <c r="AV37" s="121">
        <f t="shared" si="29"/>
        <v>0</v>
      </c>
      <c r="AW37" s="122">
        <f t="shared" si="30"/>
        <v>0</v>
      </c>
      <c r="AX37" s="138"/>
      <c r="AY37" s="117"/>
      <c r="AZ37" s="117"/>
      <c r="BA37" s="123">
        <v>0</v>
      </c>
      <c r="BB37" s="120">
        <f t="shared" si="31"/>
        <v>0.85</v>
      </c>
      <c r="BC37" s="121">
        <f t="shared" si="32"/>
        <v>0</v>
      </c>
      <c r="BD37" s="121">
        <v>0</v>
      </c>
      <c r="BE37" s="121">
        <f t="shared" si="33"/>
        <v>0</v>
      </c>
      <c r="BF37" s="122">
        <f t="shared" si="34"/>
        <v>0</v>
      </c>
      <c r="BG37" s="295">
        <f t="shared" si="35"/>
        <v>0</v>
      </c>
      <c r="BH37" s="305">
        <v>0</v>
      </c>
      <c r="BI37" s="306">
        <v>0</v>
      </c>
      <c r="BJ37" s="306">
        <v>0</v>
      </c>
      <c r="BK37" s="307">
        <v>0</v>
      </c>
      <c r="BL37" s="307">
        <v>0</v>
      </c>
    </row>
    <row r="38" spans="1:64" x14ac:dyDescent="0.2">
      <c r="A38" s="840"/>
      <c r="B38" s="841"/>
      <c r="C38" s="841"/>
      <c r="D38" s="841"/>
      <c r="E38" s="841"/>
      <c r="F38" s="841"/>
      <c r="G38" s="841"/>
      <c r="H38" s="841"/>
      <c r="I38" s="841"/>
      <c r="J38" s="842"/>
      <c r="K38" s="247">
        <v>0</v>
      </c>
      <c r="L38" s="611">
        <f t="shared" si="37"/>
        <v>0.85</v>
      </c>
      <c r="M38" s="245">
        <f t="shared" si="36"/>
        <v>0</v>
      </c>
      <c r="N38" s="383"/>
      <c r="O38" s="383"/>
      <c r="P38" s="383"/>
      <c r="Q38" s="595">
        <f t="shared" si="21"/>
        <v>0</v>
      </c>
      <c r="R38" s="380"/>
      <c r="S38" s="380"/>
      <c r="T38" s="381"/>
      <c r="U38" s="382">
        <f t="shared" si="22"/>
        <v>0</v>
      </c>
      <c r="V38" s="350">
        <v>0</v>
      </c>
      <c r="W38" s="355">
        <v>0</v>
      </c>
      <c r="X38" s="355">
        <v>0</v>
      </c>
      <c r="Y38" s="432">
        <v>0</v>
      </c>
      <c r="Z38" s="287">
        <v>0</v>
      </c>
      <c r="AA38" s="287">
        <v>0</v>
      </c>
      <c r="AB38" s="225">
        <v>0</v>
      </c>
      <c r="AC38" s="225">
        <v>0</v>
      </c>
      <c r="AD38" s="227">
        <v>0</v>
      </c>
      <c r="AE38" s="304">
        <v>0</v>
      </c>
      <c r="AF38" s="138"/>
      <c r="AG38" s="117"/>
      <c r="AH38" s="118"/>
      <c r="AI38" s="119">
        <v>0</v>
      </c>
      <c r="AJ38" s="120">
        <f t="shared" si="23"/>
        <v>0.85</v>
      </c>
      <c r="AK38" s="121">
        <f t="shared" si="24"/>
        <v>0</v>
      </c>
      <c r="AL38" s="121">
        <v>0</v>
      </c>
      <c r="AM38" s="121">
        <f t="shared" si="25"/>
        <v>0</v>
      </c>
      <c r="AN38" s="122">
        <f t="shared" si="26"/>
        <v>0</v>
      </c>
      <c r="AO38" s="138"/>
      <c r="AP38" s="117"/>
      <c r="AQ38" s="117"/>
      <c r="AR38" s="123">
        <v>0</v>
      </c>
      <c r="AS38" s="120">
        <f t="shared" si="27"/>
        <v>0.85</v>
      </c>
      <c r="AT38" s="121">
        <f>ROUND(AR38/AS38,2)</f>
        <v>0</v>
      </c>
      <c r="AU38" s="121">
        <v>0</v>
      </c>
      <c r="AV38" s="121">
        <f t="shared" si="29"/>
        <v>0</v>
      </c>
      <c r="AW38" s="122">
        <f t="shared" si="30"/>
        <v>0</v>
      </c>
      <c r="AX38" s="138"/>
      <c r="AY38" s="117"/>
      <c r="AZ38" s="117"/>
      <c r="BA38" s="123">
        <v>0</v>
      </c>
      <c r="BB38" s="120">
        <f t="shared" si="31"/>
        <v>0.85</v>
      </c>
      <c r="BC38" s="121">
        <f t="shared" si="32"/>
        <v>0</v>
      </c>
      <c r="BD38" s="121">
        <v>0</v>
      </c>
      <c r="BE38" s="121">
        <f t="shared" si="33"/>
        <v>0</v>
      </c>
      <c r="BF38" s="122">
        <f t="shared" si="34"/>
        <v>0</v>
      </c>
      <c r="BG38" s="295">
        <f t="shared" si="35"/>
        <v>0</v>
      </c>
      <c r="BH38" s="305">
        <v>0</v>
      </c>
      <c r="BI38" s="306">
        <v>0</v>
      </c>
      <c r="BJ38" s="306">
        <v>0</v>
      </c>
      <c r="BK38" s="307">
        <v>0</v>
      </c>
      <c r="BL38" s="307">
        <v>0</v>
      </c>
    </row>
    <row r="39" spans="1:64" ht="12.75" customHeight="1" x14ac:dyDescent="0.2">
      <c r="A39" s="840"/>
      <c r="B39" s="841"/>
      <c r="C39" s="841"/>
      <c r="D39" s="841"/>
      <c r="E39" s="841"/>
      <c r="F39" s="841"/>
      <c r="G39" s="841"/>
      <c r="H39" s="841"/>
      <c r="I39" s="841"/>
      <c r="J39" s="842"/>
      <c r="K39" s="247">
        <v>0</v>
      </c>
      <c r="L39" s="611">
        <f t="shared" si="37"/>
        <v>0.85</v>
      </c>
      <c r="M39" s="245">
        <f t="shared" si="36"/>
        <v>0</v>
      </c>
      <c r="N39" s="383"/>
      <c r="O39" s="383"/>
      <c r="P39" s="383"/>
      <c r="Q39" s="595">
        <f t="shared" si="21"/>
        <v>0</v>
      </c>
      <c r="R39" s="380"/>
      <c r="S39" s="380"/>
      <c r="T39" s="381"/>
      <c r="U39" s="382">
        <f t="shared" si="22"/>
        <v>0</v>
      </c>
      <c r="V39" s="350">
        <v>0</v>
      </c>
      <c r="W39" s="355">
        <v>0</v>
      </c>
      <c r="X39" s="355">
        <v>0</v>
      </c>
      <c r="Y39" s="432">
        <v>0</v>
      </c>
      <c r="Z39" s="287">
        <v>0</v>
      </c>
      <c r="AA39" s="287">
        <v>0</v>
      </c>
      <c r="AB39" s="225">
        <v>0</v>
      </c>
      <c r="AC39" s="225">
        <v>0</v>
      </c>
      <c r="AD39" s="227">
        <v>0</v>
      </c>
      <c r="AE39" s="304">
        <v>0</v>
      </c>
      <c r="AF39" s="138"/>
      <c r="AG39" s="117"/>
      <c r="AH39" s="118"/>
      <c r="AI39" s="119">
        <v>0</v>
      </c>
      <c r="AJ39" s="120">
        <f t="shared" si="23"/>
        <v>0.85</v>
      </c>
      <c r="AK39" s="121">
        <f t="shared" si="24"/>
        <v>0</v>
      </c>
      <c r="AL39" s="121">
        <v>0</v>
      </c>
      <c r="AM39" s="121">
        <f t="shared" si="25"/>
        <v>0</v>
      </c>
      <c r="AN39" s="122">
        <f t="shared" si="26"/>
        <v>0</v>
      </c>
      <c r="AO39" s="138"/>
      <c r="AP39" s="117"/>
      <c r="AQ39" s="117"/>
      <c r="AR39" s="123">
        <v>0</v>
      </c>
      <c r="AS39" s="120">
        <f t="shared" si="27"/>
        <v>0.85</v>
      </c>
      <c r="AT39" s="121">
        <f>ROUND(AR39/AS39,2)</f>
        <v>0</v>
      </c>
      <c r="AU39" s="121">
        <v>0</v>
      </c>
      <c r="AV39" s="121">
        <f t="shared" si="29"/>
        <v>0</v>
      </c>
      <c r="AW39" s="122">
        <f t="shared" si="30"/>
        <v>0</v>
      </c>
      <c r="AX39" s="138"/>
      <c r="AY39" s="117"/>
      <c r="AZ39" s="117"/>
      <c r="BA39" s="123">
        <v>0</v>
      </c>
      <c r="BB39" s="120">
        <f t="shared" si="31"/>
        <v>0.85</v>
      </c>
      <c r="BC39" s="121">
        <f t="shared" si="32"/>
        <v>0</v>
      </c>
      <c r="BD39" s="121">
        <v>0</v>
      </c>
      <c r="BE39" s="121">
        <f t="shared" si="33"/>
        <v>0</v>
      </c>
      <c r="BF39" s="122">
        <f t="shared" si="34"/>
        <v>0</v>
      </c>
      <c r="BG39" s="295">
        <f t="shared" si="35"/>
        <v>0</v>
      </c>
      <c r="BH39" s="305">
        <v>0</v>
      </c>
      <c r="BI39" s="306">
        <v>0</v>
      </c>
      <c r="BJ39" s="306">
        <v>0</v>
      </c>
      <c r="BK39" s="307">
        <v>0</v>
      </c>
      <c r="BL39" s="307">
        <v>0</v>
      </c>
    </row>
    <row r="40" spans="1:64" ht="12.75" customHeight="1" x14ac:dyDescent="0.2">
      <c r="A40" s="840"/>
      <c r="B40" s="841"/>
      <c r="C40" s="841"/>
      <c r="D40" s="841"/>
      <c r="E40" s="841"/>
      <c r="F40" s="841"/>
      <c r="G40" s="841"/>
      <c r="H40" s="841"/>
      <c r="I40" s="841"/>
      <c r="J40" s="842"/>
      <c r="K40" s="247">
        <v>0</v>
      </c>
      <c r="L40" s="611">
        <f t="shared" si="37"/>
        <v>0.85</v>
      </c>
      <c r="M40" s="245">
        <f t="shared" si="36"/>
        <v>0</v>
      </c>
      <c r="N40" s="383"/>
      <c r="O40" s="383"/>
      <c r="P40" s="383"/>
      <c r="Q40" s="595">
        <f t="shared" si="21"/>
        <v>0</v>
      </c>
      <c r="R40" s="380"/>
      <c r="S40" s="380"/>
      <c r="T40" s="381"/>
      <c r="U40" s="382">
        <f t="shared" si="22"/>
        <v>0</v>
      </c>
      <c r="V40" s="350">
        <v>0</v>
      </c>
      <c r="W40" s="355">
        <v>0</v>
      </c>
      <c r="X40" s="355">
        <v>0</v>
      </c>
      <c r="Y40" s="432">
        <v>0</v>
      </c>
      <c r="Z40" s="287">
        <v>0</v>
      </c>
      <c r="AA40" s="287">
        <v>0</v>
      </c>
      <c r="AB40" s="225">
        <v>0</v>
      </c>
      <c r="AC40" s="225">
        <v>0</v>
      </c>
      <c r="AD40" s="227">
        <v>0</v>
      </c>
      <c r="AE40" s="304">
        <v>0</v>
      </c>
      <c r="AF40" s="138"/>
      <c r="AG40" s="117"/>
      <c r="AH40" s="118"/>
      <c r="AI40" s="119">
        <v>0</v>
      </c>
      <c r="AJ40" s="120">
        <f t="shared" si="23"/>
        <v>0.85</v>
      </c>
      <c r="AK40" s="121">
        <f t="shared" si="24"/>
        <v>0</v>
      </c>
      <c r="AL40" s="121">
        <v>0</v>
      </c>
      <c r="AM40" s="121">
        <f t="shared" si="25"/>
        <v>0</v>
      </c>
      <c r="AN40" s="122">
        <f t="shared" si="26"/>
        <v>0</v>
      </c>
      <c r="AO40" s="138"/>
      <c r="AP40" s="117"/>
      <c r="AQ40" s="117"/>
      <c r="AR40" s="123">
        <v>0</v>
      </c>
      <c r="AS40" s="120">
        <f t="shared" si="27"/>
        <v>0.85</v>
      </c>
      <c r="AT40" s="121">
        <f t="shared" si="28"/>
        <v>0</v>
      </c>
      <c r="AU40" s="121">
        <v>0</v>
      </c>
      <c r="AV40" s="121">
        <f t="shared" si="29"/>
        <v>0</v>
      </c>
      <c r="AW40" s="122">
        <f t="shared" si="30"/>
        <v>0</v>
      </c>
      <c r="AX40" s="138"/>
      <c r="AY40" s="117"/>
      <c r="AZ40" s="117"/>
      <c r="BA40" s="123">
        <v>0</v>
      </c>
      <c r="BB40" s="120">
        <f t="shared" si="31"/>
        <v>0.85</v>
      </c>
      <c r="BC40" s="121">
        <f t="shared" ref="BC40:BC49" si="38">ROUND(BA40/BB40,2)</f>
        <v>0</v>
      </c>
      <c r="BD40" s="121">
        <v>0</v>
      </c>
      <c r="BE40" s="121">
        <f t="shared" si="33"/>
        <v>0</v>
      </c>
      <c r="BF40" s="122">
        <f t="shared" si="34"/>
        <v>0</v>
      </c>
      <c r="BG40" s="295">
        <f t="shared" si="35"/>
        <v>0</v>
      </c>
      <c r="BH40" s="305">
        <v>0</v>
      </c>
      <c r="BI40" s="306">
        <v>0</v>
      </c>
      <c r="BJ40" s="306">
        <v>0</v>
      </c>
      <c r="BK40" s="307">
        <v>0</v>
      </c>
      <c r="BL40" s="307">
        <v>0</v>
      </c>
    </row>
    <row r="41" spans="1:64" ht="12.75" customHeight="1" x14ac:dyDescent="0.2">
      <c r="A41" s="840"/>
      <c r="B41" s="841"/>
      <c r="C41" s="841"/>
      <c r="D41" s="841"/>
      <c r="E41" s="841"/>
      <c r="F41" s="841"/>
      <c r="G41" s="841"/>
      <c r="H41" s="841"/>
      <c r="I41" s="841"/>
      <c r="J41" s="842"/>
      <c r="K41" s="247">
        <v>0</v>
      </c>
      <c r="L41" s="611">
        <f t="shared" si="37"/>
        <v>0.85</v>
      </c>
      <c r="M41" s="245">
        <f t="shared" si="36"/>
        <v>0</v>
      </c>
      <c r="N41" s="383"/>
      <c r="O41" s="383"/>
      <c r="P41" s="383"/>
      <c r="Q41" s="595">
        <f t="shared" si="21"/>
        <v>0</v>
      </c>
      <c r="R41" s="380"/>
      <c r="S41" s="380"/>
      <c r="T41" s="381"/>
      <c r="U41" s="382">
        <f t="shared" si="22"/>
        <v>0</v>
      </c>
      <c r="V41" s="350">
        <v>0</v>
      </c>
      <c r="W41" s="355">
        <v>0</v>
      </c>
      <c r="X41" s="355">
        <v>0</v>
      </c>
      <c r="Y41" s="432">
        <v>0</v>
      </c>
      <c r="Z41" s="287">
        <v>0</v>
      </c>
      <c r="AA41" s="287">
        <v>0</v>
      </c>
      <c r="AB41" s="225">
        <v>0</v>
      </c>
      <c r="AC41" s="225">
        <v>0</v>
      </c>
      <c r="AD41" s="227">
        <v>0</v>
      </c>
      <c r="AE41" s="304">
        <v>0</v>
      </c>
      <c r="AF41" s="138"/>
      <c r="AG41" s="117"/>
      <c r="AH41" s="118"/>
      <c r="AI41" s="119">
        <v>0</v>
      </c>
      <c r="AJ41" s="120">
        <f t="shared" si="23"/>
        <v>0.85</v>
      </c>
      <c r="AK41" s="121">
        <f t="shared" si="24"/>
        <v>0</v>
      </c>
      <c r="AL41" s="121">
        <v>0</v>
      </c>
      <c r="AM41" s="121">
        <f t="shared" si="25"/>
        <v>0</v>
      </c>
      <c r="AN41" s="122">
        <f t="shared" si="26"/>
        <v>0</v>
      </c>
      <c r="AO41" s="138"/>
      <c r="AP41" s="117"/>
      <c r="AQ41" s="117"/>
      <c r="AR41" s="123">
        <v>0</v>
      </c>
      <c r="AS41" s="120">
        <f t="shared" si="27"/>
        <v>0.85</v>
      </c>
      <c r="AT41" s="121">
        <f t="shared" si="28"/>
        <v>0</v>
      </c>
      <c r="AU41" s="121">
        <v>0</v>
      </c>
      <c r="AV41" s="121">
        <f t="shared" si="29"/>
        <v>0</v>
      </c>
      <c r="AW41" s="122">
        <f t="shared" si="30"/>
        <v>0</v>
      </c>
      <c r="AX41" s="138"/>
      <c r="AY41" s="117"/>
      <c r="AZ41" s="117"/>
      <c r="BA41" s="123">
        <v>0</v>
      </c>
      <c r="BB41" s="120">
        <f t="shared" si="31"/>
        <v>0.85</v>
      </c>
      <c r="BC41" s="121">
        <f t="shared" si="38"/>
        <v>0</v>
      </c>
      <c r="BD41" s="121">
        <v>0</v>
      </c>
      <c r="BE41" s="121">
        <f t="shared" si="33"/>
        <v>0</v>
      </c>
      <c r="BF41" s="122">
        <f t="shared" si="34"/>
        <v>0</v>
      </c>
      <c r="BG41" s="295">
        <f t="shared" si="35"/>
        <v>0</v>
      </c>
      <c r="BH41" s="305">
        <v>0</v>
      </c>
      <c r="BI41" s="306">
        <v>0</v>
      </c>
      <c r="BJ41" s="306">
        <v>0</v>
      </c>
      <c r="BK41" s="307">
        <v>0</v>
      </c>
      <c r="BL41" s="307">
        <v>0</v>
      </c>
    </row>
    <row r="42" spans="1:64" ht="12.75" customHeight="1" x14ac:dyDescent="0.2">
      <c r="A42" s="840"/>
      <c r="B42" s="841"/>
      <c r="C42" s="841"/>
      <c r="D42" s="841"/>
      <c r="E42" s="841"/>
      <c r="F42" s="841"/>
      <c r="G42" s="841"/>
      <c r="H42" s="841"/>
      <c r="I42" s="841"/>
      <c r="J42" s="842"/>
      <c r="K42" s="247">
        <v>0</v>
      </c>
      <c r="L42" s="611">
        <f t="shared" si="37"/>
        <v>0.85</v>
      </c>
      <c r="M42" s="245">
        <f t="shared" si="36"/>
        <v>0</v>
      </c>
      <c r="N42" s="383"/>
      <c r="O42" s="383"/>
      <c r="P42" s="383"/>
      <c r="Q42" s="595">
        <f t="shared" si="21"/>
        <v>0</v>
      </c>
      <c r="R42" s="380"/>
      <c r="S42" s="380"/>
      <c r="T42" s="381"/>
      <c r="U42" s="382">
        <f t="shared" si="22"/>
        <v>0</v>
      </c>
      <c r="V42" s="350">
        <v>0</v>
      </c>
      <c r="W42" s="355">
        <v>0</v>
      </c>
      <c r="X42" s="355">
        <v>0</v>
      </c>
      <c r="Y42" s="432">
        <v>0</v>
      </c>
      <c r="Z42" s="287">
        <v>0</v>
      </c>
      <c r="AA42" s="287">
        <v>0</v>
      </c>
      <c r="AB42" s="225">
        <v>0</v>
      </c>
      <c r="AC42" s="225">
        <v>0</v>
      </c>
      <c r="AD42" s="227">
        <v>0</v>
      </c>
      <c r="AE42" s="304">
        <v>0</v>
      </c>
      <c r="AF42" s="138"/>
      <c r="AG42" s="117"/>
      <c r="AH42" s="118"/>
      <c r="AI42" s="119">
        <v>0</v>
      </c>
      <c r="AJ42" s="120">
        <f t="shared" si="23"/>
        <v>0.85</v>
      </c>
      <c r="AK42" s="121">
        <f t="shared" si="24"/>
        <v>0</v>
      </c>
      <c r="AL42" s="121">
        <v>0</v>
      </c>
      <c r="AM42" s="121">
        <f t="shared" si="25"/>
        <v>0</v>
      </c>
      <c r="AN42" s="122">
        <f t="shared" si="26"/>
        <v>0</v>
      </c>
      <c r="AO42" s="138"/>
      <c r="AP42" s="117"/>
      <c r="AQ42" s="117"/>
      <c r="AR42" s="123">
        <v>0</v>
      </c>
      <c r="AS42" s="120">
        <f t="shared" si="27"/>
        <v>0.85</v>
      </c>
      <c r="AT42" s="121">
        <f t="shared" si="28"/>
        <v>0</v>
      </c>
      <c r="AU42" s="121">
        <v>0</v>
      </c>
      <c r="AV42" s="121">
        <f t="shared" si="29"/>
        <v>0</v>
      </c>
      <c r="AW42" s="122">
        <f t="shared" si="30"/>
        <v>0</v>
      </c>
      <c r="AX42" s="138"/>
      <c r="AY42" s="117"/>
      <c r="AZ42" s="117"/>
      <c r="BA42" s="123">
        <v>0</v>
      </c>
      <c r="BB42" s="120">
        <f t="shared" si="31"/>
        <v>0.85</v>
      </c>
      <c r="BC42" s="121">
        <f t="shared" si="38"/>
        <v>0</v>
      </c>
      <c r="BD42" s="121">
        <v>0</v>
      </c>
      <c r="BE42" s="121">
        <f t="shared" si="33"/>
        <v>0</v>
      </c>
      <c r="BF42" s="122">
        <f t="shared" si="34"/>
        <v>0</v>
      </c>
      <c r="BG42" s="295">
        <f t="shared" si="35"/>
        <v>0</v>
      </c>
      <c r="BH42" s="305">
        <v>0</v>
      </c>
      <c r="BI42" s="306">
        <v>0</v>
      </c>
      <c r="BJ42" s="306">
        <v>0</v>
      </c>
      <c r="BK42" s="307">
        <v>0</v>
      </c>
      <c r="BL42" s="307">
        <v>0</v>
      </c>
    </row>
    <row r="43" spans="1:64" ht="12.75" customHeight="1" x14ac:dyDescent="0.2">
      <c r="A43" s="840"/>
      <c r="B43" s="841"/>
      <c r="C43" s="841"/>
      <c r="D43" s="841"/>
      <c r="E43" s="841"/>
      <c r="F43" s="841"/>
      <c r="G43" s="841"/>
      <c r="H43" s="841"/>
      <c r="I43" s="841"/>
      <c r="J43" s="842"/>
      <c r="K43" s="247">
        <v>0</v>
      </c>
      <c r="L43" s="611">
        <f t="shared" si="37"/>
        <v>0.85</v>
      </c>
      <c r="M43" s="245">
        <f t="shared" si="36"/>
        <v>0</v>
      </c>
      <c r="N43" s="383"/>
      <c r="O43" s="383"/>
      <c r="P43" s="383"/>
      <c r="Q43" s="595">
        <f t="shared" si="21"/>
        <v>0</v>
      </c>
      <c r="R43" s="380"/>
      <c r="S43" s="380"/>
      <c r="T43" s="381"/>
      <c r="U43" s="382">
        <f t="shared" si="22"/>
        <v>0</v>
      </c>
      <c r="V43" s="350">
        <v>0</v>
      </c>
      <c r="W43" s="355">
        <v>0</v>
      </c>
      <c r="X43" s="355">
        <v>0</v>
      </c>
      <c r="Y43" s="432">
        <v>0</v>
      </c>
      <c r="Z43" s="287">
        <v>0</v>
      </c>
      <c r="AA43" s="287">
        <v>0</v>
      </c>
      <c r="AB43" s="225">
        <v>0</v>
      </c>
      <c r="AC43" s="225">
        <v>0</v>
      </c>
      <c r="AD43" s="227">
        <v>0</v>
      </c>
      <c r="AE43" s="304">
        <v>0</v>
      </c>
      <c r="AF43" s="138"/>
      <c r="AG43" s="117"/>
      <c r="AH43" s="118"/>
      <c r="AI43" s="119">
        <v>0</v>
      </c>
      <c r="AJ43" s="120">
        <f t="shared" si="23"/>
        <v>0.85</v>
      </c>
      <c r="AK43" s="121">
        <f t="shared" si="24"/>
        <v>0</v>
      </c>
      <c r="AL43" s="121">
        <v>0</v>
      </c>
      <c r="AM43" s="121">
        <f t="shared" si="25"/>
        <v>0</v>
      </c>
      <c r="AN43" s="122">
        <f t="shared" si="26"/>
        <v>0</v>
      </c>
      <c r="AO43" s="138"/>
      <c r="AP43" s="117"/>
      <c r="AQ43" s="117"/>
      <c r="AR43" s="123">
        <v>0</v>
      </c>
      <c r="AS43" s="120">
        <f t="shared" si="27"/>
        <v>0.85</v>
      </c>
      <c r="AT43" s="121">
        <f t="shared" si="28"/>
        <v>0</v>
      </c>
      <c r="AU43" s="121">
        <v>0</v>
      </c>
      <c r="AV43" s="121">
        <f t="shared" si="29"/>
        <v>0</v>
      </c>
      <c r="AW43" s="122">
        <f t="shared" si="30"/>
        <v>0</v>
      </c>
      <c r="AX43" s="138"/>
      <c r="AY43" s="117"/>
      <c r="AZ43" s="117"/>
      <c r="BA43" s="123">
        <v>0</v>
      </c>
      <c r="BB43" s="120">
        <f t="shared" si="31"/>
        <v>0.85</v>
      </c>
      <c r="BC43" s="121">
        <f t="shared" si="38"/>
        <v>0</v>
      </c>
      <c r="BD43" s="121">
        <v>0</v>
      </c>
      <c r="BE43" s="121">
        <f t="shared" si="33"/>
        <v>0</v>
      </c>
      <c r="BF43" s="122">
        <f t="shared" si="34"/>
        <v>0</v>
      </c>
      <c r="BG43" s="295">
        <f t="shared" si="35"/>
        <v>0</v>
      </c>
      <c r="BH43" s="305">
        <v>0</v>
      </c>
      <c r="BI43" s="306">
        <v>0</v>
      </c>
      <c r="BJ43" s="306">
        <v>0</v>
      </c>
      <c r="BK43" s="307">
        <v>0</v>
      </c>
      <c r="BL43" s="307">
        <v>0</v>
      </c>
    </row>
    <row r="44" spans="1:64" ht="12.75" customHeight="1" x14ac:dyDescent="0.2">
      <c r="A44" s="840"/>
      <c r="B44" s="841"/>
      <c r="C44" s="841"/>
      <c r="D44" s="841"/>
      <c r="E44" s="841"/>
      <c r="F44" s="841"/>
      <c r="G44" s="841"/>
      <c r="H44" s="841"/>
      <c r="I44" s="841"/>
      <c r="J44" s="842"/>
      <c r="K44" s="247">
        <v>0</v>
      </c>
      <c r="L44" s="611">
        <f t="shared" si="37"/>
        <v>0.85</v>
      </c>
      <c r="M44" s="245">
        <f t="shared" si="36"/>
        <v>0</v>
      </c>
      <c r="N44" s="383"/>
      <c r="O44" s="383"/>
      <c r="P44" s="383"/>
      <c r="Q44" s="595">
        <f t="shared" si="21"/>
        <v>0</v>
      </c>
      <c r="R44" s="380"/>
      <c r="S44" s="380"/>
      <c r="T44" s="381"/>
      <c r="U44" s="382">
        <f t="shared" si="22"/>
        <v>0</v>
      </c>
      <c r="V44" s="350">
        <v>0</v>
      </c>
      <c r="W44" s="355">
        <v>0</v>
      </c>
      <c r="X44" s="355">
        <v>0</v>
      </c>
      <c r="Y44" s="432">
        <v>0</v>
      </c>
      <c r="Z44" s="287">
        <v>0</v>
      </c>
      <c r="AA44" s="287">
        <v>0</v>
      </c>
      <c r="AB44" s="225">
        <v>0</v>
      </c>
      <c r="AC44" s="225">
        <v>0</v>
      </c>
      <c r="AD44" s="227">
        <v>0</v>
      </c>
      <c r="AE44" s="304">
        <v>0</v>
      </c>
      <c r="AF44" s="138"/>
      <c r="AG44" s="117"/>
      <c r="AH44" s="118"/>
      <c r="AI44" s="119">
        <v>0</v>
      </c>
      <c r="AJ44" s="120">
        <f t="shared" si="23"/>
        <v>0.85</v>
      </c>
      <c r="AK44" s="121">
        <f t="shared" si="24"/>
        <v>0</v>
      </c>
      <c r="AL44" s="121">
        <v>0</v>
      </c>
      <c r="AM44" s="121">
        <f t="shared" si="25"/>
        <v>0</v>
      </c>
      <c r="AN44" s="122">
        <f t="shared" si="26"/>
        <v>0</v>
      </c>
      <c r="AO44" s="138"/>
      <c r="AP44" s="117"/>
      <c r="AQ44" s="117"/>
      <c r="AR44" s="123">
        <v>0</v>
      </c>
      <c r="AS44" s="120">
        <f t="shared" si="27"/>
        <v>0.85</v>
      </c>
      <c r="AT44" s="121">
        <f t="shared" si="28"/>
        <v>0</v>
      </c>
      <c r="AU44" s="121">
        <v>0</v>
      </c>
      <c r="AV44" s="121">
        <f t="shared" si="29"/>
        <v>0</v>
      </c>
      <c r="AW44" s="122">
        <f t="shared" si="30"/>
        <v>0</v>
      </c>
      <c r="AX44" s="138"/>
      <c r="AY44" s="117"/>
      <c r="AZ44" s="117"/>
      <c r="BA44" s="123">
        <v>0</v>
      </c>
      <c r="BB44" s="120">
        <f t="shared" si="31"/>
        <v>0.85</v>
      </c>
      <c r="BC44" s="121">
        <f t="shared" si="38"/>
        <v>0</v>
      </c>
      <c r="BD44" s="121">
        <v>0</v>
      </c>
      <c r="BE44" s="121">
        <f t="shared" si="33"/>
        <v>0</v>
      </c>
      <c r="BF44" s="122">
        <f t="shared" si="34"/>
        <v>0</v>
      </c>
      <c r="BG44" s="295">
        <f t="shared" si="35"/>
        <v>0</v>
      </c>
      <c r="BH44" s="305">
        <v>0</v>
      </c>
      <c r="BI44" s="306">
        <v>0</v>
      </c>
      <c r="BJ44" s="306">
        <v>0</v>
      </c>
      <c r="BK44" s="307">
        <v>0</v>
      </c>
      <c r="BL44" s="307">
        <v>0</v>
      </c>
    </row>
    <row r="45" spans="1:64" ht="12.75" customHeight="1" x14ac:dyDescent="0.2">
      <c r="A45" s="840"/>
      <c r="B45" s="841"/>
      <c r="C45" s="841"/>
      <c r="D45" s="841"/>
      <c r="E45" s="841"/>
      <c r="F45" s="841"/>
      <c r="G45" s="841"/>
      <c r="H45" s="841"/>
      <c r="I45" s="841"/>
      <c r="J45" s="842"/>
      <c r="K45" s="247">
        <v>0</v>
      </c>
      <c r="L45" s="611">
        <f t="shared" si="37"/>
        <v>0.85</v>
      </c>
      <c r="M45" s="245">
        <f t="shared" si="36"/>
        <v>0</v>
      </c>
      <c r="N45" s="383"/>
      <c r="O45" s="383"/>
      <c r="P45" s="383"/>
      <c r="Q45" s="595">
        <f t="shared" si="21"/>
        <v>0</v>
      </c>
      <c r="R45" s="380"/>
      <c r="S45" s="380"/>
      <c r="T45" s="381"/>
      <c r="U45" s="382">
        <f t="shared" si="22"/>
        <v>0</v>
      </c>
      <c r="V45" s="350">
        <v>0</v>
      </c>
      <c r="W45" s="355">
        <v>0</v>
      </c>
      <c r="X45" s="355">
        <v>0</v>
      </c>
      <c r="Y45" s="432">
        <v>0</v>
      </c>
      <c r="Z45" s="287">
        <v>0</v>
      </c>
      <c r="AA45" s="287">
        <v>0</v>
      </c>
      <c r="AB45" s="225">
        <v>0</v>
      </c>
      <c r="AC45" s="225">
        <v>0</v>
      </c>
      <c r="AD45" s="227">
        <v>0</v>
      </c>
      <c r="AE45" s="304">
        <v>0</v>
      </c>
      <c r="AF45" s="138"/>
      <c r="AG45" s="117"/>
      <c r="AH45" s="118"/>
      <c r="AI45" s="119">
        <v>0</v>
      </c>
      <c r="AJ45" s="120">
        <f t="shared" si="23"/>
        <v>0.85</v>
      </c>
      <c r="AK45" s="121">
        <f t="shared" si="24"/>
        <v>0</v>
      </c>
      <c r="AL45" s="121">
        <v>0</v>
      </c>
      <c r="AM45" s="121">
        <f t="shared" si="25"/>
        <v>0</v>
      </c>
      <c r="AN45" s="122">
        <f t="shared" si="26"/>
        <v>0</v>
      </c>
      <c r="AO45" s="138"/>
      <c r="AP45" s="117"/>
      <c r="AQ45" s="117"/>
      <c r="AR45" s="123">
        <v>0</v>
      </c>
      <c r="AS45" s="120">
        <f t="shared" si="27"/>
        <v>0.85</v>
      </c>
      <c r="AT45" s="121">
        <f t="shared" si="28"/>
        <v>0</v>
      </c>
      <c r="AU45" s="121">
        <v>0</v>
      </c>
      <c r="AV45" s="121">
        <f t="shared" si="29"/>
        <v>0</v>
      </c>
      <c r="AW45" s="122">
        <f t="shared" si="30"/>
        <v>0</v>
      </c>
      <c r="AX45" s="138"/>
      <c r="AY45" s="117"/>
      <c r="AZ45" s="117"/>
      <c r="BA45" s="123">
        <v>0</v>
      </c>
      <c r="BB45" s="120">
        <f t="shared" si="31"/>
        <v>0.85</v>
      </c>
      <c r="BC45" s="121">
        <f t="shared" si="38"/>
        <v>0</v>
      </c>
      <c r="BD45" s="121">
        <v>0</v>
      </c>
      <c r="BE45" s="121">
        <f t="shared" si="33"/>
        <v>0</v>
      </c>
      <c r="BF45" s="122">
        <f t="shared" si="34"/>
        <v>0</v>
      </c>
      <c r="BG45" s="295">
        <f t="shared" si="35"/>
        <v>0</v>
      </c>
      <c r="BH45" s="305">
        <v>0</v>
      </c>
      <c r="BI45" s="306">
        <v>0</v>
      </c>
      <c r="BJ45" s="306">
        <v>0</v>
      </c>
      <c r="BK45" s="307">
        <v>0</v>
      </c>
      <c r="BL45" s="307">
        <v>0</v>
      </c>
    </row>
    <row r="46" spans="1:64" ht="12.75" customHeight="1" x14ac:dyDescent="0.2">
      <c r="A46" s="840"/>
      <c r="B46" s="841"/>
      <c r="C46" s="841"/>
      <c r="D46" s="841"/>
      <c r="E46" s="841"/>
      <c r="F46" s="841"/>
      <c r="G46" s="841"/>
      <c r="H46" s="841"/>
      <c r="I46" s="841"/>
      <c r="J46" s="842"/>
      <c r="K46" s="247">
        <v>0</v>
      </c>
      <c r="L46" s="611">
        <f t="shared" si="37"/>
        <v>0.85</v>
      </c>
      <c r="M46" s="245">
        <f t="shared" si="36"/>
        <v>0</v>
      </c>
      <c r="N46" s="383"/>
      <c r="O46" s="383"/>
      <c r="P46" s="383"/>
      <c r="Q46" s="595">
        <f t="shared" si="21"/>
        <v>0</v>
      </c>
      <c r="R46" s="380"/>
      <c r="S46" s="380"/>
      <c r="T46" s="381"/>
      <c r="U46" s="382">
        <f t="shared" si="22"/>
        <v>0</v>
      </c>
      <c r="V46" s="350">
        <v>0</v>
      </c>
      <c r="W46" s="355">
        <v>0</v>
      </c>
      <c r="X46" s="355">
        <v>0</v>
      </c>
      <c r="Y46" s="432">
        <v>0</v>
      </c>
      <c r="Z46" s="287">
        <v>0</v>
      </c>
      <c r="AA46" s="287">
        <v>0</v>
      </c>
      <c r="AB46" s="225">
        <v>0</v>
      </c>
      <c r="AC46" s="225">
        <v>0</v>
      </c>
      <c r="AD46" s="227">
        <v>0</v>
      </c>
      <c r="AE46" s="304">
        <v>0</v>
      </c>
      <c r="AF46" s="138"/>
      <c r="AG46" s="117"/>
      <c r="AH46" s="118"/>
      <c r="AI46" s="119">
        <v>0</v>
      </c>
      <c r="AJ46" s="120">
        <f t="shared" si="23"/>
        <v>0.85</v>
      </c>
      <c r="AK46" s="121">
        <f t="shared" si="24"/>
        <v>0</v>
      </c>
      <c r="AL46" s="121">
        <v>0</v>
      </c>
      <c r="AM46" s="121">
        <f t="shared" si="25"/>
        <v>0</v>
      </c>
      <c r="AN46" s="122">
        <f t="shared" si="26"/>
        <v>0</v>
      </c>
      <c r="AO46" s="138"/>
      <c r="AP46" s="117"/>
      <c r="AQ46" s="117"/>
      <c r="AR46" s="123">
        <v>0</v>
      </c>
      <c r="AS46" s="120">
        <f t="shared" si="27"/>
        <v>0.85</v>
      </c>
      <c r="AT46" s="121">
        <f t="shared" si="28"/>
        <v>0</v>
      </c>
      <c r="AU46" s="121">
        <v>0</v>
      </c>
      <c r="AV46" s="121">
        <f t="shared" si="29"/>
        <v>0</v>
      </c>
      <c r="AW46" s="122">
        <f t="shared" si="30"/>
        <v>0</v>
      </c>
      <c r="AX46" s="138"/>
      <c r="AY46" s="117"/>
      <c r="AZ46" s="117"/>
      <c r="BA46" s="123">
        <v>0</v>
      </c>
      <c r="BB46" s="120">
        <f t="shared" si="31"/>
        <v>0.85</v>
      </c>
      <c r="BC46" s="121">
        <f t="shared" si="38"/>
        <v>0</v>
      </c>
      <c r="BD46" s="121">
        <v>0</v>
      </c>
      <c r="BE46" s="121">
        <f t="shared" si="33"/>
        <v>0</v>
      </c>
      <c r="BF46" s="122">
        <f t="shared" si="34"/>
        <v>0</v>
      </c>
      <c r="BG46" s="295">
        <f t="shared" si="35"/>
        <v>0</v>
      </c>
      <c r="BH46" s="305">
        <v>0</v>
      </c>
      <c r="BI46" s="306">
        <v>0</v>
      </c>
      <c r="BJ46" s="306">
        <v>0</v>
      </c>
      <c r="BK46" s="307">
        <v>0</v>
      </c>
      <c r="BL46" s="307">
        <v>0</v>
      </c>
    </row>
    <row r="47" spans="1:64" ht="12.75" customHeight="1" x14ac:dyDescent="0.2">
      <c r="A47" s="840"/>
      <c r="B47" s="841"/>
      <c r="C47" s="841"/>
      <c r="D47" s="841"/>
      <c r="E47" s="841"/>
      <c r="F47" s="841"/>
      <c r="G47" s="841"/>
      <c r="H47" s="841"/>
      <c r="I47" s="841"/>
      <c r="J47" s="842"/>
      <c r="K47" s="247">
        <v>0</v>
      </c>
      <c r="L47" s="611">
        <f t="shared" si="37"/>
        <v>0.85</v>
      </c>
      <c r="M47" s="245">
        <f t="shared" si="36"/>
        <v>0</v>
      </c>
      <c r="N47" s="383"/>
      <c r="O47" s="383"/>
      <c r="P47" s="383"/>
      <c r="Q47" s="595">
        <f t="shared" si="21"/>
        <v>0</v>
      </c>
      <c r="R47" s="380"/>
      <c r="S47" s="380"/>
      <c r="T47" s="381"/>
      <c r="U47" s="382">
        <f t="shared" si="22"/>
        <v>0</v>
      </c>
      <c r="V47" s="350">
        <v>0</v>
      </c>
      <c r="W47" s="355">
        <v>0</v>
      </c>
      <c r="X47" s="355">
        <v>0</v>
      </c>
      <c r="Y47" s="432">
        <v>0</v>
      </c>
      <c r="Z47" s="287">
        <v>0</v>
      </c>
      <c r="AA47" s="287">
        <v>0</v>
      </c>
      <c r="AB47" s="225">
        <v>0</v>
      </c>
      <c r="AC47" s="225">
        <v>0</v>
      </c>
      <c r="AD47" s="227">
        <v>0</v>
      </c>
      <c r="AE47" s="304">
        <v>0</v>
      </c>
      <c r="AF47" s="138"/>
      <c r="AG47" s="117"/>
      <c r="AH47" s="118"/>
      <c r="AI47" s="119">
        <v>0</v>
      </c>
      <c r="AJ47" s="120">
        <f t="shared" si="23"/>
        <v>0.85</v>
      </c>
      <c r="AK47" s="121">
        <f t="shared" si="24"/>
        <v>0</v>
      </c>
      <c r="AL47" s="121">
        <v>0</v>
      </c>
      <c r="AM47" s="121">
        <f t="shared" si="25"/>
        <v>0</v>
      </c>
      <c r="AN47" s="122">
        <f>ROUND((Z47+AA47)-(AM47),2)</f>
        <v>0</v>
      </c>
      <c r="AO47" s="138"/>
      <c r="AP47" s="117"/>
      <c r="AQ47" s="117"/>
      <c r="AR47" s="123">
        <v>0</v>
      </c>
      <c r="AS47" s="120">
        <f t="shared" si="27"/>
        <v>0.85</v>
      </c>
      <c r="AT47" s="121">
        <f t="shared" si="28"/>
        <v>0</v>
      </c>
      <c r="AU47" s="121">
        <v>0</v>
      </c>
      <c r="AV47" s="121">
        <f t="shared" si="29"/>
        <v>0</v>
      </c>
      <c r="AW47" s="122">
        <f t="shared" si="30"/>
        <v>0</v>
      </c>
      <c r="AX47" s="138"/>
      <c r="AY47" s="117"/>
      <c r="AZ47" s="117"/>
      <c r="BA47" s="123">
        <v>0</v>
      </c>
      <c r="BB47" s="120">
        <f t="shared" si="31"/>
        <v>0.85</v>
      </c>
      <c r="BC47" s="121">
        <f t="shared" si="38"/>
        <v>0</v>
      </c>
      <c r="BD47" s="121">
        <v>0</v>
      </c>
      <c r="BE47" s="121">
        <f t="shared" si="33"/>
        <v>0</v>
      </c>
      <c r="BF47" s="122">
        <f t="shared" si="34"/>
        <v>0</v>
      </c>
      <c r="BG47" s="295">
        <f t="shared" si="35"/>
        <v>0</v>
      </c>
      <c r="BH47" s="305">
        <v>0</v>
      </c>
      <c r="BI47" s="306">
        <v>0</v>
      </c>
      <c r="BJ47" s="306">
        <v>0</v>
      </c>
      <c r="BK47" s="307">
        <v>0</v>
      </c>
      <c r="BL47" s="307">
        <v>0</v>
      </c>
    </row>
    <row r="48" spans="1:64" ht="12.75" customHeight="1" x14ac:dyDescent="0.2">
      <c r="A48" s="840"/>
      <c r="B48" s="841"/>
      <c r="C48" s="841"/>
      <c r="D48" s="841"/>
      <c r="E48" s="841"/>
      <c r="F48" s="841"/>
      <c r="G48" s="841"/>
      <c r="H48" s="841"/>
      <c r="I48" s="841"/>
      <c r="J48" s="842"/>
      <c r="K48" s="247">
        <v>0</v>
      </c>
      <c r="L48" s="611">
        <f t="shared" si="37"/>
        <v>0.85</v>
      </c>
      <c r="M48" s="245">
        <f t="shared" si="36"/>
        <v>0</v>
      </c>
      <c r="N48" s="383"/>
      <c r="O48" s="383"/>
      <c r="P48" s="383"/>
      <c r="Q48" s="595">
        <f t="shared" si="21"/>
        <v>0</v>
      </c>
      <c r="R48" s="380"/>
      <c r="S48" s="380"/>
      <c r="T48" s="381"/>
      <c r="U48" s="382">
        <f t="shared" si="22"/>
        <v>0</v>
      </c>
      <c r="V48" s="350">
        <v>0</v>
      </c>
      <c r="W48" s="355">
        <v>0</v>
      </c>
      <c r="X48" s="355">
        <v>0</v>
      </c>
      <c r="Y48" s="432">
        <v>0</v>
      </c>
      <c r="Z48" s="287">
        <v>0</v>
      </c>
      <c r="AA48" s="287">
        <v>0</v>
      </c>
      <c r="AB48" s="225">
        <v>0</v>
      </c>
      <c r="AC48" s="225">
        <v>0</v>
      </c>
      <c r="AD48" s="227">
        <v>0</v>
      </c>
      <c r="AE48" s="304">
        <v>0</v>
      </c>
      <c r="AF48" s="138"/>
      <c r="AG48" s="117"/>
      <c r="AH48" s="118"/>
      <c r="AI48" s="119">
        <v>0</v>
      </c>
      <c r="AJ48" s="120">
        <f t="shared" si="23"/>
        <v>0.85</v>
      </c>
      <c r="AK48" s="121">
        <f t="shared" si="24"/>
        <v>0</v>
      </c>
      <c r="AL48" s="121">
        <v>0</v>
      </c>
      <c r="AM48" s="121">
        <f t="shared" si="25"/>
        <v>0</v>
      </c>
      <c r="AN48" s="122">
        <f>ROUND((Z48+AA48)-(AM48),2)</f>
        <v>0</v>
      </c>
      <c r="AO48" s="138"/>
      <c r="AP48" s="117"/>
      <c r="AQ48" s="117"/>
      <c r="AR48" s="123">
        <v>0</v>
      </c>
      <c r="AS48" s="120">
        <f t="shared" si="27"/>
        <v>0.85</v>
      </c>
      <c r="AT48" s="121">
        <f t="shared" si="28"/>
        <v>0</v>
      </c>
      <c r="AU48" s="121">
        <v>0</v>
      </c>
      <c r="AV48" s="121">
        <f t="shared" si="29"/>
        <v>0</v>
      </c>
      <c r="AW48" s="122">
        <f t="shared" si="30"/>
        <v>0</v>
      </c>
      <c r="AX48" s="138"/>
      <c r="AY48" s="117"/>
      <c r="AZ48" s="117"/>
      <c r="BA48" s="123">
        <v>0</v>
      </c>
      <c r="BB48" s="120">
        <f t="shared" si="31"/>
        <v>0.85</v>
      </c>
      <c r="BC48" s="121">
        <f t="shared" si="38"/>
        <v>0</v>
      </c>
      <c r="BD48" s="121">
        <v>0</v>
      </c>
      <c r="BE48" s="121">
        <f t="shared" si="33"/>
        <v>0</v>
      </c>
      <c r="BF48" s="122">
        <f t="shared" si="34"/>
        <v>0</v>
      </c>
      <c r="BG48" s="295">
        <f t="shared" si="35"/>
        <v>0</v>
      </c>
      <c r="BH48" s="305">
        <v>0</v>
      </c>
      <c r="BI48" s="306">
        <v>0</v>
      </c>
      <c r="BJ48" s="306">
        <v>0</v>
      </c>
      <c r="BK48" s="307">
        <v>0</v>
      </c>
      <c r="BL48" s="307">
        <v>0</v>
      </c>
    </row>
    <row r="49" spans="1:119" x14ac:dyDescent="0.2">
      <c r="A49" s="840"/>
      <c r="B49" s="841"/>
      <c r="C49" s="841"/>
      <c r="D49" s="841"/>
      <c r="E49" s="841"/>
      <c r="F49" s="841"/>
      <c r="G49" s="841"/>
      <c r="H49" s="841"/>
      <c r="I49" s="841"/>
      <c r="J49" s="842"/>
      <c r="K49" s="247">
        <v>0</v>
      </c>
      <c r="L49" s="611">
        <f t="shared" si="37"/>
        <v>0.85</v>
      </c>
      <c r="M49" s="245">
        <f t="shared" si="36"/>
        <v>0</v>
      </c>
      <c r="N49" s="383"/>
      <c r="O49" s="383"/>
      <c r="P49" s="383"/>
      <c r="Q49" s="595">
        <f t="shared" si="21"/>
        <v>0</v>
      </c>
      <c r="R49" s="380"/>
      <c r="S49" s="380"/>
      <c r="T49" s="381"/>
      <c r="U49" s="382">
        <f t="shared" si="22"/>
        <v>0</v>
      </c>
      <c r="V49" s="350">
        <v>0</v>
      </c>
      <c r="W49" s="355">
        <v>0</v>
      </c>
      <c r="X49" s="355">
        <v>0</v>
      </c>
      <c r="Y49" s="432">
        <v>0</v>
      </c>
      <c r="Z49" s="287">
        <v>0</v>
      </c>
      <c r="AA49" s="287">
        <v>0</v>
      </c>
      <c r="AB49" s="225">
        <v>0</v>
      </c>
      <c r="AC49" s="225">
        <v>0</v>
      </c>
      <c r="AD49" s="227">
        <v>0</v>
      </c>
      <c r="AE49" s="304">
        <v>0</v>
      </c>
      <c r="AF49" s="138"/>
      <c r="AG49" s="117"/>
      <c r="AH49" s="118"/>
      <c r="AI49" s="119">
        <v>0</v>
      </c>
      <c r="AJ49" s="120">
        <f t="shared" si="23"/>
        <v>0.85</v>
      </c>
      <c r="AK49" s="121">
        <f t="shared" si="24"/>
        <v>0</v>
      </c>
      <c r="AL49" s="121">
        <v>0</v>
      </c>
      <c r="AM49" s="121">
        <f t="shared" si="25"/>
        <v>0</v>
      </c>
      <c r="AN49" s="122">
        <f>ROUND((Z49+AA49)-(AM49),2)</f>
        <v>0</v>
      </c>
      <c r="AO49" s="138"/>
      <c r="AP49" s="117"/>
      <c r="AQ49" s="117"/>
      <c r="AR49" s="123">
        <v>0</v>
      </c>
      <c r="AS49" s="120">
        <f t="shared" si="27"/>
        <v>0.85</v>
      </c>
      <c r="AT49" s="121">
        <f t="shared" si="28"/>
        <v>0</v>
      </c>
      <c r="AU49" s="121">
        <v>0</v>
      </c>
      <c r="AV49" s="121">
        <f t="shared" si="29"/>
        <v>0</v>
      </c>
      <c r="AW49" s="122">
        <f t="shared" si="30"/>
        <v>0</v>
      </c>
      <c r="AX49" s="138"/>
      <c r="AY49" s="117"/>
      <c r="AZ49" s="117"/>
      <c r="BA49" s="123">
        <v>0</v>
      </c>
      <c r="BB49" s="120">
        <f t="shared" si="31"/>
        <v>0.85</v>
      </c>
      <c r="BC49" s="121">
        <f t="shared" si="38"/>
        <v>0</v>
      </c>
      <c r="BD49" s="121">
        <v>0</v>
      </c>
      <c r="BE49" s="121">
        <f t="shared" si="33"/>
        <v>0</v>
      </c>
      <c r="BF49" s="122">
        <f t="shared" si="34"/>
        <v>0</v>
      </c>
      <c r="BG49" s="295">
        <f t="shared" si="35"/>
        <v>0</v>
      </c>
      <c r="BH49" s="305">
        <v>0</v>
      </c>
      <c r="BI49" s="306">
        <v>0</v>
      </c>
      <c r="BJ49" s="306">
        <v>0</v>
      </c>
      <c r="BK49" s="307">
        <v>0</v>
      </c>
      <c r="BL49" s="307">
        <v>0</v>
      </c>
    </row>
    <row r="50" spans="1:119" s="311" customFormat="1" ht="13.5" thickBot="1" x14ac:dyDescent="0.25">
      <c r="A50" s="843" t="s">
        <v>37</v>
      </c>
      <c r="B50" s="844"/>
      <c r="C50" s="844"/>
      <c r="D50" s="844"/>
      <c r="E50" s="844"/>
      <c r="F50" s="844"/>
      <c r="G50" s="844"/>
      <c r="H50" s="844"/>
      <c r="I50" s="844"/>
      <c r="J50" s="844"/>
      <c r="K50" s="845"/>
      <c r="L50" s="610"/>
      <c r="M50" s="250">
        <f t="shared" ref="M50:U50" si="39">SUM(M29:M49)</f>
        <v>0</v>
      </c>
      <c r="N50" s="392">
        <f t="shared" si="39"/>
        <v>0</v>
      </c>
      <c r="O50" s="392">
        <f t="shared" si="39"/>
        <v>0</v>
      </c>
      <c r="P50" s="392">
        <f t="shared" si="39"/>
        <v>0</v>
      </c>
      <c r="Q50" s="390">
        <f t="shared" si="39"/>
        <v>0</v>
      </c>
      <c r="R50" s="390">
        <f t="shared" si="39"/>
        <v>0</v>
      </c>
      <c r="S50" s="390">
        <f>SUM(S29:S49)</f>
        <v>0</v>
      </c>
      <c r="T50" s="391">
        <f>SUM(T29:T49)</f>
        <v>0</v>
      </c>
      <c r="U50" s="393">
        <f t="shared" si="39"/>
        <v>0</v>
      </c>
      <c r="V50" s="352">
        <f t="shared" ref="V50:AE50" si="40">SUM(V29:V49)</f>
        <v>0</v>
      </c>
      <c r="W50" s="353">
        <f t="shared" si="40"/>
        <v>0</v>
      </c>
      <c r="X50" s="353">
        <f t="shared" si="40"/>
        <v>0</v>
      </c>
      <c r="Y50" s="431"/>
      <c r="Z50" s="135">
        <f t="shared" si="40"/>
        <v>0</v>
      </c>
      <c r="AA50" s="135">
        <f t="shared" si="40"/>
        <v>0</v>
      </c>
      <c r="AB50" s="135">
        <f t="shared" si="40"/>
        <v>0</v>
      </c>
      <c r="AC50" s="135">
        <f t="shared" si="40"/>
        <v>0</v>
      </c>
      <c r="AD50" s="135">
        <f t="shared" si="40"/>
        <v>0</v>
      </c>
      <c r="AE50" s="136">
        <f t="shared" si="40"/>
        <v>0</v>
      </c>
      <c r="AF50" s="143"/>
      <c r="AG50" s="144"/>
      <c r="AH50" s="145"/>
      <c r="AI50" s="129"/>
      <c r="AJ50" s="146"/>
      <c r="AK50" s="131">
        <f>SUM(AK29:AK49)</f>
        <v>0</v>
      </c>
      <c r="AL50" s="131">
        <f>SUM(AL29:AL49)</f>
        <v>0</v>
      </c>
      <c r="AM50" s="131">
        <f>SUM(AM29:AM49)</f>
        <v>0</v>
      </c>
      <c r="AN50" s="132">
        <f>SUM(AN29:AN49)</f>
        <v>0</v>
      </c>
      <c r="AO50" s="143"/>
      <c r="AP50" s="144"/>
      <c r="AQ50" s="144"/>
      <c r="AR50" s="147"/>
      <c r="AS50" s="148"/>
      <c r="AT50" s="135">
        <f>SUM(AT29:AT49)</f>
        <v>0</v>
      </c>
      <c r="AU50" s="131">
        <f>SUM(AU29:AU49)</f>
        <v>0</v>
      </c>
      <c r="AV50" s="131">
        <f>SUM(AV29:AV49)</f>
        <v>0</v>
      </c>
      <c r="AW50" s="136">
        <f>SUM(AW29:AW49)</f>
        <v>0</v>
      </c>
      <c r="AX50" s="143"/>
      <c r="AY50" s="144"/>
      <c r="AZ50" s="144"/>
      <c r="BA50" s="147"/>
      <c r="BB50" s="148"/>
      <c r="BC50" s="135">
        <f>SUM(BC29:BC49)</f>
        <v>0</v>
      </c>
      <c r="BD50" s="131">
        <f>SUM(BD29:BD49)</f>
        <v>0</v>
      </c>
      <c r="BE50" s="131">
        <f>SUM(BE29:BE49)</f>
        <v>0</v>
      </c>
      <c r="BF50" s="136">
        <f>SUM(BF29:BF49)</f>
        <v>0</v>
      </c>
      <c r="BG50" s="308">
        <f t="shared" ref="BG50:BL50" si="41">SUM(BG29:BG49)</f>
        <v>0</v>
      </c>
      <c r="BH50" s="300">
        <f t="shared" si="41"/>
        <v>0</v>
      </c>
      <c r="BI50" s="309">
        <f t="shared" si="41"/>
        <v>0</v>
      </c>
      <c r="BJ50" s="309">
        <f t="shared" si="41"/>
        <v>0</v>
      </c>
      <c r="BK50" s="310">
        <f t="shared" si="41"/>
        <v>0</v>
      </c>
      <c r="BL50" s="310">
        <f t="shared" si="41"/>
        <v>0</v>
      </c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</row>
    <row r="51" spans="1:119" s="293" customFormat="1" x14ac:dyDescent="0.2">
      <c r="A51" s="512" t="s">
        <v>33</v>
      </c>
      <c r="B51" s="513"/>
      <c r="C51" s="513"/>
      <c r="D51" s="513"/>
      <c r="E51" s="513"/>
      <c r="F51" s="513"/>
      <c r="G51" s="513"/>
      <c r="H51" s="513"/>
      <c r="I51" s="513"/>
      <c r="J51" s="514"/>
      <c r="K51" s="862"/>
      <c r="L51" s="862"/>
      <c r="M51" s="863"/>
      <c r="N51" s="377"/>
      <c r="O51" s="377"/>
      <c r="P51" s="377"/>
      <c r="Q51" s="377"/>
      <c r="R51" s="377"/>
      <c r="S51" s="377"/>
      <c r="T51" s="378"/>
      <c r="U51" s="349"/>
      <c r="V51" s="348"/>
      <c r="W51" s="349"/>
      <c r="X51" s="349"/>
      <c r="Y51" s="425"/>
      <c r="Z51" s="109"/>
      <c r="AA51" s="109"/>
      <c r="AB51" s="109"/>
      <c r="AC51" s="109"/>
      <c r="AD51" s="109"/>
      <c r="AE51" s="115"/>
      <c r="AF51" s="108"/>
      <c r="AG51" s="109"/>
      <c r="AH51" s="109"/>
      <c r="AI51" s="110"/>
      <c r="AJ51" s="137"/>
      <c r="AK51" s="111"/>
      <c r="AL51" s="111"/>
      <c r="AM51" s="111"/>
      <c r="AN51" s="112"/>
      <c r="AO51" s="108"/>
      <c r="AP51" s="109"/>
      <c r="AQ51" s="109"/>
      <c r="AR51" s="113"/>
      <c r="AS51" s="114"/>
      <c r="AT51" s="109"/>
      <c r="AU51" s="111"/>
      <c r="AV51" s="111"/>
      <c r="AW51" s="115"/>
      <c r="AX51" s="108"/>
      <c r="AY51" s="109"/>
      <c r="AZ51" s="109"/>
      <c r="BA51" s="113"/>
      <c r="BB51" s="114"/>
      <c r="BC51" s="109"/>
      <c r="BD51" s="111"/>
      <c r="BE51" s="111"/>
      <c r="BF51" s="115"/>
      <c r="BG51" s="108"/>
      <c r="BH51" s="108"/>
      <c r="BI51" s="109"/>
      <c r="BJ51" s="109"/>
      <c r="BK51" s="109"/>
      <c r="BL51" s="115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</row>
    <row r="52" spans="1:119" s="293" customFormat="1" x14ac:dyDescent="0.2">
      <c r="A52" s="830" t="s">
        <v>143</v>
      </c>
      <c r="B52" s="831"/>
      <c r="C52" s="831"/>
      <c r="D52" s="831"/>
      <c r="E52" s="831"/>
      <c r="F52" s="832"/>
      <c r="G52" s="981" t="s">
        <v>99</v>
      </c>
      <c r="H52" s="982"/>
      <c r="I52" s="982"/>
      <c r="J52" s="983"/>
      <c r="K52" s="835" t="s">
        <v>32</v>
      </c>
      <c r="L52" s="835"/>
      <c r="M52" s="836"/>
      <c r="N52" s="387"/>
      <c r="O52" s="387"/>
      <c r="P52" s="387"/>
      <c r="Q52" s="387"/>
      <c r="R52" s="387"/>
      <c r="S52" s="387"/>
      <c r="T52" s="388"/>
      <c r="U52" s="349"/>
      <c r="V52" s="348"/>
      <c r="W52" s="349"/>
      <c r="X52" s="349"/>
      <c r="Y52" s="425"/>
      <c r="Z52" s="109"/>
      <c r="AA52" s="109"/>
      <c r="AB52" s="109"/>
      <c r="AC52" s="109"/>
      <c r="AD52" s="109"/>
      <c r="AE52" s="115"/>
      <c r="AF52" s="108"/>
      <c r="AG52" s="109"/>
      <c r="AH52" s="109"/>
      <c r="AI52" s="139"/>
      <c r="AJ52" s="140"/>
      <c r="AK52" s="141"/>
      <c r="AL52" s="141"/>
      <c r="AM52" s="141"/>
      <c r="AN52" s="142"/>
      <c r="AO52" s="108"/>
      <c r="AP52" s="109"/>
      <c r="AQ52" s="109"/>
      <c r="AR52" s="113"/>
      <c r="AS52" s="114"/>
      <c r="AT52" s="109"/>
      <c r="AU52" s="141"/>
      <c r="AV52" s="141"/>
      <c r="AW52" s="115"/>
      <c r="AX52" s="108"/>
      <c r="AY52" s="109"/>
      <c r="AZ52" s="109"/>
      <c r="BA52" s="113"/>
      <c r="BB52" s="114"/>
      <c r="BC52" s="109"/>
      <c r="BD52" s="141"/>
      <c r="BE52" s="141"/>
      <c r="BF52" s="115"/>
      <c r="BG52" s="108"/>
      <c r="BH52" s="108"/>
      <c r="BI52" s="109"/>
      <c r="BJ52" s="109"/>
      <c r="BK52" s="109"/>
      <c r="BL52" s="115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</row>
    <row r="53" spans="1:119" x14ac:dyDescent="0.2">
      <c r="A53" s="853" t="s">
        <v>100</v>
      </c>
      <c r="B53" s="854"/>
      <c r="C53" s="855"/>
      <c r="D53" s="248" t="s">
        <v>98</v>
      </c>
      <c r="E53" s="861" t="s">
        <v>100</v>
      </c>
      <c r="F53" s="861"/>
      <c r="G53" s="846">
        <v>0</v>
      </c>
      <c r="H53" s="847"/>
      <c r="I53" s="833" t="str">
        <f t="shared" ref="I53:I64" si="42">$K$4</f>
        <v>EUR</v>
      </c>
      <c r="J53" s="833"/>
      <c r="K53" s="249">
        <f>G53/($G$4+$G$5+$G$6+$G$7)</f>
        <v>0</v>
      </c>
      <c r="L53" s="612">
        <f t="shared" ref="L53:L65" si="43">$K$5</f>
        <v>0.85</v>
      </c>
      <c r="M53" s="260">
        <f t="shared" ref="M53:M78" si="44">ROUND(K53/L53,2)</f>
        <v>0</v>
      </c>
      <c r="N53" s="592">
        <f t="shared" ref="N53:N65" si="45">ROUND(M53*$G$4,2)</f>
        <v>0</v>
      </c>
      <c r="O53" s="592">
        <f t="shared" ref="O53:O65" si="46">ROUND(M53*$G$5,2)</f>
        <v>0</v>
      </c>
      <c r="P53" s="596">
        <f t="shared" ref="P53:P65" si="47">ROUND(M53*$G$7,2)</f>
        <v>0</v>
      </c>
      <c r="Q53" s="595">
        <f t="shared" ref="Q53:Q65" si="48">ROUND(M53*$G$6,2)</f>
        <v>0</v>
      </c>
      <c r="R53" s="380"/>
      <c r="S53" s="380"/>
      <c r="T53" s="381"/>
      <c r="U53" s="382">
        <f t="shared" ref="U53:U65" si="49">ROUND(N53+O53+P53+Q53+R53+S53+T53,2)</f>
        <v>0</v>
      </c>
      <c r="V53" s="350">
        <v>0</v>
      </c>
      <c r="W53" s="355">
        <v>0</v>
      </c>
      <c r="X53" s="355">
        <v>0</v>
      </c>
      <c r="Y53" s="432">
        <v>0</v>
      </c>
      <c r="Z53" s="287">
        <v>0</v>
      </c>
      <c r="AA53" s="287">
        <v>0</v>
      </c>
      <c r="AB53" s="225">
        <v>0</v>
      </c>
      <c r="AC53" s="225">
        <v>0</v>
      </c>
      <c r="AD53" s="227">
        <v>0</v>
      </c>
      <c r="AE53" s="304">
        <v>0</v>
      </c>
      <c r="AF53" s="116"/>
      <c r="AG53" s="117"/>
      <c r="AH53" s="118"/>
      <c r="AI53" s="119">
        <v>0</v>
      </c>
      <c r="AJ53" s="120">
        <f t="shared" ref="AJ53:AJ65" si="50">$AJ$5</f>
        <v>0.85</v>
      </c>
      <c r="AK53" s="121">
        <f t="shared" ref="AK53:AK78" si="51">ROUND(AI53/AJ53,2)</f>
        <v>0</v>
      </c>
      <c r="AL53" s="121">
        <v>0</v>
      </c>
      <c r="AM53" s="121">
        <f t="shared" ref="AM53:AM78" si="52">AK53+AL53</f>
        <v>0</v>
      </c>
      <c r="AN53" s="122">
        <f t="shared" ref="AN53:AN65" si="53">ROUND((Z53+AA53)-(AK53+AL53),2)</f>
        <v>0</v>
      </c>
      <c r="AO53" s="116"/>
      <c r="AP53" s="117"/>
      <c r="AQ53" s="117"/>
      <c r="AR53" s="123">
        <v>0</v>
      </c>
      <c r="AS53" s="120">
        <f t="shared" ref="AS53:AS65" si="54">$AS$5</f>
        <v>0.85</v>
      </c>
      <c r="AT53" s="125">
        <f t="shared" ref="AT53:AT78" si="55">ROUND(AR53/AS53,2)</f>
        <v>0</v>
      </c>
      <c r="AU53" s="121">
        <v>0</v>
      </c>
      <c r="AV53" s="121">
        <f t="shared" ref="AV53:AV78" si="56">AT53+AU53</f>
        <v>0</v>
      </c>
      <c r="AW53" s="122">
        <f t="shared" ref="AW53:AW65" si="57">ROUND((AB53+AC53)-(AV53),2)</f>
        <v>0</v>
      </c>
      <c r="AX53" s="116"/>
      <c r="AY53" s="117"/>
      <c r="AZ53" s="117"/>
      <c r="BA53" s="123">
        <v>0</v>
      </c>
      <c r="BB53" s="120">
        <f t="shared" ref="BB53:BB65" si="58">$BB$5</f>
        <v>0.85</v>
      </c>
      <c r="BC53" s="125">
        <f t="shared" ref="BC53:BC63" si="59">ROUND(BA53/BB53,2)</f>
        <v>0</v>
      </c>
      <c r="BD53" s="121">
        <v>0</v>
      </c>
      <c r="BE53" s="121">
        <f t="shared" ref="BE53:BE78" si="60">BC53+BD53</f>
        <v>0</v>
      </c>
      <c r="BF53" s="122">
        <f t="shared" ref="BF53:BF65" si="61">ROUND((AD53+AE53)-(BE53),2)</f>
        <v>0</v>
      </c>
      <c r="BG53" s="295">
        <f t="shared" ref="BG53:BG65" si="62">U53-V53-W53-X53-AM53-AV53-BE53</f>
        <v>0</v>
      </c>
      <c r="BH53" s="296">
        <v>0</v>
      </c>
      <c r="BI53" s="297">
        <v>0</v>
      </c>
      <c r="BJ53" s="297">
        <v>0</v>
      </c>
      <c r="BK53" s="298">
        <v>0</v>
      </c>
      <c r="BL53" s="298">
        <v>0</v>
      </c>
    </row>
    <row r="54" spans="1:119" x14ac:dyDescent="0.2">
      <c r="A54" s="856" t="s">
        <v>87</v>
      </c>
      <c r="B54" s="823"/>
      <c r="C54" s="823"/>
      <c r="D54" s="857"/>
      <c r="E54" s="857"/>
      <c r="F54" s="857"/>
      <c r="G54" s="846">
        <v>0</v>
      </c>
      <c r="H54" s="847"/>
      <c r="I54" s="833" t="str">
        <f t="shared" si="42"/>
        <v>EUR</v>
      </c>
      <c r="J54" s="833"/>
      <c r="K54" s="249">
        <f t="shared" ref="K54:K64" si="63">G54/($G$4+$G$5+$G$6+$G$7)</f>
        <v>0</v>
      </c>
      <c r="L54" s="612">
        <f t="shared" si="43"/>
        <v>0.85</v>
      </c>
      <c r="M54" s="260">
        <f t="shared" si="44"/>
        <v>0</v>
      </c>
      <c r="N54" s="592">
        <f t="shared" si="45"/>
        <v>0</v>
      </c>
      <c r="O54" s="592">
        <f t="shared" si="46"/>
        <v>0</v>
      </c>
      <c r="P54" s="596">
        <f t="shared" si="47"/>
        <v>0</v>
      </c>
      <c r="Q54" s="595">
        <f t="shared" si="48"/>
        <v>0</v>
      </c>
      <c r="R54" s="380"/>
      <c r="S54" s="380"/>
      <c r="T54" s="381"/>
      <c r="U54" s="382">
        <f t="shared" si="49"/>
        <v>0</v>
      </c>
      <c r="V54" s="350">
        <v>0</v>
      </c>
      <c r="W54" s="355">
        <v>0</v>
      </c>
      <c r="X54" s="355">
        <v>0</v>
      </c>
      <c r="Y54" s="432">
        <v>0</v>
      </c>
      <c r="Z54" s="287">
        <v>0</v>
      </c>
      <c r="AA54" s="287">
        <v>0</v>
      </c>
      <c r="AB54" s="225">
        <v>0</v>
      </c>
      <c r="AC54" s="225">
        <v>0</v>
      </c>
      <c r="AD54" s="227">
        <v>0</v>
      </c>
      <c r="AE54" s="304">
        <v>0</v>
      </c>
      <c r="AF54" s="138"/>
      <c r="AG54" s="117"/>
      <c r="AH54" s="118"/>
      <c r="AI54" s="119">
        <v>0</v>
      </c>
      <c r="AJ54" s="120">
        <f t="shared" si="50"/>
        <v>0.85</v>
      </c>
      <c r="AK54" s="121">
        <f t="shared" si="51"/>
        <v>0</v>
      </c>
      <c r="AL54" s="121">
        <v>0</v>
      </c>
      <c r="AM54" s="121">
        <f t="shared" si="52"/>
        <v>0</v>
      </c>
      <c r="AN54" s="122">
        <f t="shared" si="53"/>
        <v>0</v>
      </c>
      <c r="AO54" s="138"/>
      <c r="AP54" s="117"/>
      <c r="AQ54" s="117"/>
      <c r="AR54" s="123">
        <v>0</v>
      </c>
      <c r="AS54" s="120">
        <f t="shared" si="54"/>
        <v>0.85</v>
      </c>
      <c r="AT54" s="121">
        <f>ROUND(AR54/AS54,2)</f>
        <v>0</v>
      </c>
      <c r="AU54" s="121">
        <v>0</v>
      </c>
      <c r="AV54" s="121">
        <f t="shared" si="56"/>
        <v>0</v>
      </c>
      <c r="AW54" s="122">
        <f t="shared" si="57"/>
        <v>0</v>
      </c>
      <c r="AX54" s="138"/>
      <c r="AY54" s="117"/>
      <c r="AZ54" s="117"/>
      <c r="BA54" s="123">
        <v>0</v>
      </c>
      <c r="BB54" s="120">
        <f t="shared" si="58"/>
        <v>0.85</v>
      </c>
      <c r="BC54" s="121">
        <f t="shared" si="59"/>
        <v>0</v>
      </c>
      <c r="BD54" s="121">
        <v>0</v>
      </c>
      <c r="BE54" s="121">
        <f t="shared" si="60"/>
        <v>0</v>
      </c>
      <c r="BF54" s="122">
        <f t="shared" si="61"/>
        <v>0</v>
      </c>
      <c r="BG54" s="295">
        <f t="shared" si="62"/>
        <v>0</v>
      </c>
      <c r="BH54" s="305">
        <v>0</v>
      </c>
      <c r="BI54" s="306">
        <v>0</v>
      </c>
      <c r="BJ54" s="306">
        <v>0</v>
      </c>
      <c r="BK54" s="307">
        <v>0</v>
      </c>
      <c r="BL54" s="307">
        <v>0</v>
      </c>
    </row>
    <row r="55" spans="1:119" x14ac:dyDescent="0.2">
      <c r="A55" s="853" t="s">
        <v>100</v>
      </c>
      <c r="B55" s="854"/>
      <c r="C55" s="855"/>
      <c r="D55" s="248" t="s">
        <v>98</v>
      </c>
      <c r="E55" s="861" t="s">
        <v>100</v>
      </c>
      <c r="F55" s="861"/>
      <c r="G55" s="846">
        <v>0</v>
      </c>
      <c r="H55" s="847"/>
      <c r="I55" s="833" t="str">
        <f t="shared" si="42"/>
        <v>EUR</v>
      </c>
      <c r="J55" s="833"/>
      <c r="K55" s="249">
        <f t="shared" si="63"/>
        <v>0</v>
      </c>
      <c r="L55" s="612">
        <f t="shared" si="43"/>
        <v>0.85</v>
      </c>
      <c r="M55" s="260">
        <f t="shared" si="44"/>
        <v>0</v>
      </c>
      <c r="N55" s="592">
        <f t="shared" si="45"/>
        <v>0</v>
      </c>
      <c r="O55" s="592">
        <f t="shared" si="46"/>
        <v>0</v>
      </c>
      <c r="P55" s="596">
        <f t="shared" si="47"/>
        <v>0</v>
      </c>
      <c r="Q55" s="595">
        <f t="shared" si="48"/>
        <v>0</v>
      </c>
      <c r="R55" s="380"/>
      <c r="S55" s="380"/>
      <c r="T55" s="381"/>
      <c r="U55" s="382">
        <f t="shared" si="49"/>
        <v>0</v>
      </c>
      <c r="V55" s="350">
        <v>0</v>
      </c>
      <c r="W55" s="355">
        <v>0</v>
      </c>
      <c r="X55" s="355">
        <v>0</v>
      </c>
      <c r="Y55" s="432">
        <v>0</v>
      </c>
      <c r="Z55" s="287">
        <v>0</v>
      </c>
      <c r="AA55" s="287">
        <v>0</v>
      </c>
      <c r="AB55" s="225">
        <v>0</v>
      </c>
      <c r="AC55" s="225">
        <v>0</v>
      </c>
      <c r="AD55" s="227">
        <v>0</v>
      </c>
      <c r="AE55" s="304">
        <v>0</v>
      </c>
      <c r="AF55" s="116"/>
      <c r="AG55" s="117"/>
      <c r="AH55" s="118"/>
      <c r="AI55" s="119">
        <v>0</v>
      </c>
      <c r="AJ55" s="120">
        <f t="shared" si="50"/>
        <v>0.85</v>
      </c>
      <c r="AK55" s="121">
        <f t="shared" si="51"/>
        <v>0</v>
      </c>
      <c r="AL55" s="121">
        <v>0</v>
      </c>
      <c r="AM55" s="121">
        <f t="shared" si="52"/>
        <v>0</v>
      </c>
      <c r="AN55" s="122">
        <f t="shared" si="53"/>
        <v>0</v>
      </c>
      <c r="AO55" s="116"/>
      <c r="AP55" s="117"/>
      <c r="AQ55" s="117"/>
      <c r="AR55" s="123">
        <v>0</v>
      </c>
      <c r="AS55" s="120">
        <f t="shared" si="54"/>
        <v>0.85</v>
      </c>
      <c r="AT55" s="125">
        <f>ROUND(AR55/AS55,2)</f>
        <v>0</v>
      </c>
      <c r="AU55" s="121">
        <v>0</v>
      </c>
      <c r="AV55" s="121">
        <f t="shared" si="56"/>
        <v>0</v>
      </c>
      <c r="AW55" s="122">
        <f t="shared" si="57"/>
        <v>0</v>
      </c>
      <c r="AX55" s="116"/>
      <c r="AY55" s="117"/>
      <c r="AZ55" s="117"/>
      <c r="BA55" s="123">
        <v>0</v>
      </c>
      <c r="BB55" s="120">
        <f t="shared" si="58"/>
        <v>0.85</v>
      </c>
      <c r="BC55" s="125">
        <f t="shared" si="59"/>
        <v>0</v>
      </c>
      <c r="BD55" s="121">
        <v>0</v>
      </c>
      <c r="BE55" s="121">
        <f t="shared" si="60"/>
        <v>0</v>
      </c>
      <c r="BF55" s="122">
        <f t="shared" si="61"/>
        <v>0</v>
      </c>
      <c r="BG55" s="295">
        <f t="shared" si="62"/>
        <v>0</v>
      </c>
      <c r="BH55" s="296">
        <v>0</v>
      </c>
      <c r="BI55" s="297">
        <v>0</v>
      </c>
      <c r="BJ55" s="297">
        <v>0</v>
      </c>
      <c r="BK55" s="298">
        <v>0</v>
      </c>
      <c r="BL55" s="298">
        <v>0</v>
      </c>
    </row>
    <row r="56" spans="1:119" x14ac:dyDescent="0.2">
      <c r="A56" s="856" t="s">
        <v>87</v>
      </c>
      <c r="B56" s="823"/>
      <c r="C56" s="823"/>
      <c r="D56" s="857"/>
      <c r="E56" s="857"/>
      <c r="F56" s="857"/>
      <c r="G56" s="846">
        <v>0</v>
      </c>
      <c r="H56" s="847"/>
      <c r="I56" s="833" t="str">
        <f t="shared" si="42"/>
        <v>EUR</v>
      </c>
      <c r="J56" s="833"/>
      <c r="K56" s="249">
        <f t="shared" si="63"/>
        <v>0</v>
      </c>
      <c r="L56" s="612">
        <f t="shared" si="43"/>
        <v>0.85</v>
      </c>
      <c r="M56" s="260">
        <f t="shared" si="44"/>
        <v>0</v>
      </c>
      <c r="N56" s="592">
        <f t="shared" si="45"/>
        <v>0</v>
      </c>
      <c r="O56" s="592">
        <f t="shared" si="46"/>
        <v>0</v>
      </c>
      <c r="P56" s="596">
        <f t="shared" si="47"/>
        <v>0</v>
      </c>
      <c r="Q56" s="595">
        <f t="shared" si="48"/>
        <v>0</v>
      </c>
      <c r="R56" s="380"/>
      <c r="S56" s="380"/>
      <c r="T56" s="381"/>
      <c r="U56" s="382">
        <f t="shared" si="49"/>
        <v>0</v>
      </c>
      <c r="V56" s="350">
        <v>0</v>
      </c>
      <c r="W56" s="355">
        <v>0</v>
      </c>
      <c r="X56" s="355">
        <v>0</v>
      </c>
      <c r="Y56" s="432">
        <v>0</v>
      </c>
      <c r="Z56" s="287">
        <v>0</v>
      </c>
      <c r="AA56" s="287">
        <v>0</v>
      </c>
      <c r="AB56" s="225">
        <v>0</v>
      </c>
      <c r="AC56" s="225">
        <v>0</v>
      </c>
      <c r="AD56" s="227">
        <v>0</v>
      </c>
      <c r="AE56" s="304">
        <v>0</v>
      </c>
      <c r="AF56" s="138"/>
      <c r="AG56" s="117"/>
      <c r="AH56" s="118"/>
      <c r="AI56" s="119">
        <v>0</v>
      </c>
      <c r="AJ56" s="120">
        <f t="shared" si="50"/>
        <v>0.85</v>
      </c>
      <c r="AK56" s="121">
        <f t="shared" si="51"/>
        <v>0</v>
      </c>
      <c r="AL56" s="121">
        <v>0</v>
      </c>
      <c r="AM56" s="121">
        <f t="shared" si="52"/>
        <v>0</v>
      </c>
      <c r="AN56" s="122">
        <f t="shared" si="53"/>
        <v>0</v>
      </c>
      <c r="AO56" s="138"/>
      <c r="AP56" s="117"/>
      <c r="AQ56" s="117"/>
      <c r="AR56" s="123">
        <v>0</v>
      </c>
      <c r="AS56" s="120">
        <f t="shared" si="54"/>
        <v>0.85</v>
      </c>
      <c r="AT56" s="121">
        <f t="shared" si="55"/>
        <v>0</v>
      </c>
      <c r="AU56" s="121">
        <v>0</v>
      </c>
      <c r="AV56" s="121">
        <f t="shared" si="56"/>
        <v>0</v>
      </c>
      <c r="AW56" s="122">
        <f t="shared" si="57"/>
        <v>0</v>
      </c>
      <c r="AX56" s="138"/>
      <c r="AY56" s="117"/>
      <c r="AZ56" s="117"/>
      <c r="BA56" s="123">
        <v>0</v>
      </c>
      <c r="BB56" s="120">
        <f t="shared" si="58"/>
        <v>0.85</v>
      </c>
      <c r="BC56" s="121">
        <f t="shared" si="59"/>
        <v>0</v>
      </c>
      <c r="BD56" s="121">
        <v>0</v>
      </c>
      <c r="BE56" s="121">
        <f t="shared" si="60"/>
        <v>0</v>
      </c>
      <c r="BF56" s="122">
        <f t="shared" si="61"/>
        <v>0</v>
      </c>
      <c r="BG56" s="295">
        <f t="shared" si="62"/>
        <v>0</v>
      </c>
      <c r="BH56" s="305">
        <v>0</v>
      </c>
      <c r="BI56" s="306">
        <v>0</v>
      </c>
      <c r="BJ56" s="306">
        <v>0</v>
      </c>
      <c r="BK56" s="307">
        <v>0</v>
      </c>
      <c r="BL56" s="307">
        <v>0</v>
      </c>
    </row>
    <row r="57" spans="1:119" x14ac:dyDescent="0.2">
      <c r="A57" s="853" t="s">
        <v>100</v>
      </c>
      <c r="B57" s="854"/>
      <c r="C57" s="855"/>
      <c r="D57" s="248" t="s">
        <v>98</v>
      </c>
      <c r="E57" s="861" t="s">
        <v>100</v>
      </c>
      <c r="F57" s="861"/>
      <c r="G57" s="846">
        <v>0</v>
      </c>
      <c r="H57" s="847"/>
      <c r="I57" s="833" t="str">
        <f t="shared" si="42"/>
        <v>EUR</v>
      </c>
      <c r="J57" s="833"/>
      <c r="K57" s="249">
        <f t="shared" si="63"/>
        <v>0</v>
      </c>
      <c r="L57" s="612">
        <f t="shared" si="43"/>
        <v>0.85</v>
      </c>
      <c r="M57" s="260">
        <f t="shared" si="44"/>
        <v>0</v>
      </c>
      <c r="N57" s="592">
        <f t="shared" si="45"/>
        <v>0</v>
      </c>
      <c r="O57" s="592">
        <f t="shared" si="46"/>
        <v>0</v>
      </c>
      <c r="P57" s="596">
        <f t="shared" si="47"/>
        <v>0</v>
      </c>
      <c r="Q57" s="595">
        <f t="shared" si="48"/>
        <v>0</v>
      </c>
      <c r="R57" s="380"/>
      <c r="S57" s="380"/>
      <c r="T57" s="381"/>
      <c r="U57" s="382">
        <f t="shared" si="49"/>
        <v>0</v>
      </c>
      <c r="V57" s="350">
        <v>0</v>
      </c>
      <c r="W57" s="355">
        <v>0</v>
      </c>
      <c r="X57" s="355">
        <v>0</v>
      </c>
      <c r="Y57" s="432">
        <v>0</v>
      </c>
      <c r="Z57" s="287">
        <v>0</v>
      </c>
      <c r="AA57" s="287">
        <v>0</v>
      </c>
      <c r="AB57" s="225">
        <v>0</v>
      </c>
      <c r="AC57" s="225">
        <v>0</v>
      </c>
      <c r="AD57" s="227">
        <v>0</v>
      </c>
      <c r="AE57" s="304">
        <v>0</v>
      </c>
      <c r="AF57" s="116"/>
      <c r="AG57" s="117"/>
      <c r="AH57" s="118"/>
      <c r="AI57" s="119">
        <v>0</v>
      </c>
      <c r="AJ57" s="120">
        <f t="shared" si="50"/>
        <v>0.85</v>
      </c>
      <c r="AK57" s="121">
        <f t="shared" si="51"/>
        <v>0</v>
      </c>
      <c r="AL57" s="121">
        <v>0</v>
      </c>
      <c r="AM57" s="121">
        <f t="shared" si="52"/>
        <v>0</v>
      </c>
      <c r="AN57" s="122">
        <f t="shared" si="53"/>
        <v>0</v>
      </c>
      <c r="AO57" s="116"/>
      <c r="AP57" s="117"/>
      <c r="AQ57" s="117"/>
      <c r="AR57" s="123">
        <v>0</v>
      </c>
      <c r="AS57" s="120">
        <f t="shared" si="54"/>
        <v>0.85</v>
      </c>
      <c r="AT57" s="125">
        <f>ROUND(AR57/AS57,2)</f>
        <v>0</v>
      </c>
      <c r="AU57" s="121">
        <v>0</v>
      </c>
      <c r="AV57" s="121">
        <f t="shared" si="56"/>
        <v>0</v>
      </c>
      <c r="AW57" s="122">
        <f t="shared" si="57"/>
        <v>0</v>
      </c>
      <c r="AX57" s="116"/>
      <c r="AY57" s="117"/>
      <c r="AZ57" s="117"/>
      <c r="BA57" s="123">
        <v>0</v>
      </c>
      <c r="BB57" s="120">
        <f t="shared" si="58"/>
        <v>0.85</v>
      </c>
      <c r="BC57" s="125">
        <f t="shared" si="59"/>
        <v>0</v>
      </c>
      <c r="BD57" s="121">
        <v>0</v>
      </c>
      <c r="BE57" s="121">
        <f t="shared" si="60"/>
        <v>0</v>
      </c>
      <c r="BF57" s="122">
        <f t="shared" si="61"/>
        <v>0</v>
      </c>
      <c r="BG57" s="295">
        <f t="shared" si="62"/>
        <v>0</v>
      </c>
      <c r="BH57" s="296">
        <v>0</v>
      </c>
      <c r="BI57" s="297">
        <v>0</v>
      </c>
      <c r="BJ57" s="297">
        <v>0</v>
      </c>
      <c r="BK57" s="298">
        <v>0</v>
      </c>
      <c r="BL57" s="298">
        <v>0</v>
      </c>
    </row>
    <row r="58" spans="1:119" x14ac:dyDescent="0.2">
      <c r="A58" s="856" t="s">
        <v>87</v>
      </c>
      <c r="B58" s="823"/>
      <c r="C58" s="823"/>
      <c r="D58" s="857"/>
      <c r="E58" s="857"/>
      <c r="F58" s="857"/>
      <c r="G58" s="846">
        <v>0</v>
      </c>
      <c r="H58" s="847"/>
      <c r="I58" s="833" t="str">
        <f t="shared" si="42"/>
        <v>EUR</v>
      </c>
      <c r="J58" s="833"/>
      <c r="K58" s="249">
        <f t="shared" si="63"/>
        <v>0</v>
      </c>
      <c r="L58" s="612">
        <f t="shared" si="43"/>
        <v>0.85</v>
      </c>
      <c r="M58" s="260">
        <f t="shared" si="44"/>
        <v>0</v>
      </c>
      <c r="N58" s="592">
        <f t="shared" si="45"/>
        <v>0</v>
      </c>
      <c r="O58" s="592">
        <f t="shared" si="46"/>
        <v>0</v>
      </c>
      <c r="P58" s="596">
        <f t="shared" si="47"/>
        <v>0</v>
      </c>
      <c r="Q58" s="595">
        <f t="shared" si="48"/>
        <v>0</v>
      </c>
      <c r="R58" s="380"/>
      <c r="S58" s="380"/>
      <c r="T58" s="381"/>
      <c r="U58" s="382">
        <f t="shared" si="49"/>
        <v>0</v>
      </c>
      <c r="V58" s="350">
        <v>0</v>
      </c>
      <c r="W58" s="355">
        <v>0</v>
      </c>
      <c r="X58" s="355">
        <v>0</v>
      </c>
      <c r="Y58" s="432">
        <v>0</v>
      </c>
      <c r="Z58" s="287">
        <v>0</v>
      </c>
      <c r="AA58" s="287">
        <v>0</v>
      </c>
      <c r="AB58" s="225">
        <v>0</v>
      </c>
      <c r="AC58" s="225">
        <v>0</v>
      </c>
      <c r="AD58" s="227">
        <v>0</v>
      </c>
      <c r="AE58" s="304">
        <v>0</v>
      </c>
      <c r="AF58" s="138"/>
      <c r="AG58" s="117"/>
      <c r="AH58" s="118"/>
      <c r="AI58" s="119">
        <v>0</v>
      </c>
      <c r="AJ58" s="120">
        <f t="shared" si="50"/>
        <v>0.85</v>
      </c>
      <c r="AK58" s="121">
        <f t="shared" si="51"/>
        <v>0</v>
      </c>
      <c r="AL58" s="121">
        <v>0</v>
      </c>
      <c r="AM58" s="121">
        <f t="shared" si="52"/>
        <v>0</v>
      </c>
      <c r="AN58" s="122">
        <f t="shared" si="53"/>
        <v>0</v>
      </c>
      <c r="AO58" s="138"/>
      <c r="AP58" s="117"/>
      <c r="AQ58" s="117"/>
      <c r="AR58" s="123">
        <v>0</v>
      </c>
      <c r="AS58" s="120">
        <f t="shared" si="54"/>
        <v>0.85</v>
      </c>
      <c r="AT58" s="121">
        <f>ROUND(AR58/AS58,2)</f>
        <v>0</v>
      </c>
      <c r="AU58" s="121">
        <v>0</v>
      </c>
      <c r="AV58" s="121">
        <f t="shared" si="56"/>
        <v>0</v>
      </c>
      <c r="AW58" s="122">
        <f t="shared" si="57"/>
        <v>0</v>
      </c>
      <c r="AX58" s="138"/>
      <c r="AY58" s="117"/>
      <c r="AZ58" s="117"/>
      <c r="BA58" s="123">
        <v>0</v>
      </c>
      <c r="BB58" s="120">
        <f t="shared" si="58"/>
        <v>0.85</v>
      </c>
      <c r="BC58" s="121">
        <f t="shared" si="59"/>
        <v>0</v>
      </c>
      <c r="BD58" s="121">
        <v>0</v>
      </c>
      <c r="BE58" s="121">
        <f t="shared" si="60"/>
        <v>0</v>
      </c>
      <c r="BF58" s="122">
        <f t="shared" si="61"/>
        <v>0</v>
      </c>
      <c r="BG58" s="295">
        <f t="shared" si="62"/>
        <v>0</v>
      </c>
      <c r="BH58" s="305">
        <v>0</v>
      </c>
      <c r="BI58" s="306">
        <v>0</v>
      </c>
      <c r="BJ58" s="306">
        <v>0</v>
      </c>
      <c r="BK58" s="307">
        <v>0</v>
      </c>
      <c r="BL58" s="307">
        <v>0</v>
      </c>
    </row>
    <row r="59" spans="1:119" ht="12.75" customHeight="1" x14ac:dyDescent="0.2">
      <c r="A59" s="853" t="s">
        <v>100</v>
      </c>
      <c r="B59" s="854"/>
      <c r="C59" s="855"/>
      <c r="D59" s="248" t="s">
        <v>98</v>
      </c>
      <c r="E59" s="861" t="s">
        <v>100</v>
      </c>
      <c r="F59" s="861"/>
      <c r="G59" s="846">
        <v>0</v>
      </c>
      <c r="H59" s="847"/>
      <c r="I59" s="833" t="str">
        <f t="shared" si="42"/>
        <v>EUR</v>
      </c>
      <c r="J59" s="833"/>
      <c r="K59" s="249">
        <f t="shared" si="63"/>
        <v>0</v>
      </c>
      <c r="L59" s="612">
        <f t="shared" si="43"/>
        <v>0.85</v>
      </c>
      <c r="M59" s="260">
        <f t="shared" si="44"/>
        <v>0</v>
      </c>
      <c r="N59" s="592">
        <f t="shared" si="45"/>
        <v>0</v>
      </c>
      <c r="O59" s="592">
        <f t="shared" si="46"/>
        <v>0</v>
      </c>
      <c r="P59" s="596">
        <f t="shared" si="47"/>
        <v>0</v>
      </c>
      <c r="Q59" s="595">
        <f t="shared" si="48"/>
        <v>0</v>
      </c>
      <c r="R59" s="380"/>
      <c r="S59" s="380"/>
      <c r="T59" s="381"/>
      <c r="U59" s="382">
        <f t="shared" si="49"/>
        <v>0</v>
      </c>
      <c r="V59" s="350">
        <v>0</v>
      </c>
      <c r="W59" s="355">
        <v>0</v>
      </c>
      <c r="X59" s="355">
        <v>0</v>
      </c>
      <c r="Y59" s="432">
        <v>0</v>
      </c>
      <c r="Z59" s="287">
        <v>0</v>
      </c>
      <c r="AA59" s="287">
        <v>0</v>
      </c>
      <c r="AB59" s="225">
        <v>0</v>
      </c>
      <c r="AC59" s="225">
        <v>0</v>
      </c>
      <c r="AD59" s="227">
        <v>0</v>
      </c>
      <c r="AE59" s="304">
        <v>0</v>
      </c>
      <c r="AF59" s="116"/>
      <c r="AG59" s="117"/>
      <c r="AH59" s="118"/>
      <c r="AI59" s="119">
        <v>0</v>
      </c>
      <c r="AJ59" s="120">
        <f t="shared" si="50"/>
        <v>0.85</v>
      </c>
      <c r="AK59" s="121">
        <f t="shared" si="51"/>
        <v>0</v>
      </c>
      <c r="AL59" s="121">
        <v>0</v>
      </c>
      <c r="AM59" s="121">
        <f t="shared" si="52"/>
        <v>0</v>
      </c>
      <c r="AN59" s="122">
        <f t="shared" si="53"/>
        <v>0</v>
      </c>
      <c r="AO59" s="116"/>
      <c r="AP59" s="117"/>
      <c r="AQ59" s="117"/>
      <c r="AR59" s="123">
        <v>0</v>
      </c>
      <c r="AS59" s="120">
        <f t="shared" si="54"/>
        <v>0.85</v>
      </c>
      <c r="AT59" s="125">
        <f>ROUND(AR59/AS59,2)</f>
        <v>0</v>
      </c>
      <c r="AU59" s="121">
        <v>0</v>
      </c>
      <c r="AV59" s="121">
        <f t="shared" si="56"/>
        <v>0</v>
      </c>
      <c r="AW59" s="122">
        <f t="shared" si="57"/>
        <v>0</v>
      </c>
      <c r="AX59" s="116"/>
      <c r="AY59" s="117"/>
      <c r="AZ59" s="117"/>
      <c r="BA59" s="123">
        <v>0</v>
      </c>
      <c r="BB59" s="120">
        <f t="shared" si="58"/>
        <v>0.85</v>
      </c>
      <c r="BC59" s="125">
        <f t="shared" si="59"/>
        <v>0</v>
      </c>
      <c r="BD59" s="121">
        <v>0</v>
      </c>
      <c r="BE59" s="121">
        <f t="shared" si="60"/>
        <v>0</v>
      </c>
      <c r="BF59" s="122">
        <f t="shared" si="61"/>
        <v>0</v>
      </c>
      <c r="BG59" s="295">
        <f t="shared" si="62"/>
        <v>0</v>
      </c>
      <c r="BH59" s="296">
        <v>0</v>
      </c>
      <c r="BI59" s="297">
        <v>0</v>
      </c>
      <c r="BJ59" s="297">
        <v>0</v>
      </c>
      <c r="BK59" s="298">
        <v>0</v>
      </c>
      <c r="BL59" s="298">
        <v>0</v>
      </c>
    </row>
    <row r="60" spans="1:119" ht="12.75" customHeight="1" x14ac:dyDescent="0.2">
      <c r="A60" s="856" t="s">
        <v>87</v>
      </c>
      <c r="B60" s="823"/>
      <c r="C60" s="823"/>
      <c r="D60" s="857"/>
      <c r="E60" s="857"/>
      <c r="F60" s="857"/>
      <c r="G60" s="846">
        <v>0</v>
      </c>
      <c r="H60" s="847"/>
      <c r="I60" s="833" t="str">
        <f t="shared" si="42"/>
        <v>EUR</v>
      </c>
      <c r="J60" s="833"/>
      <c r="K60" s="249">
        <f t="shared" si="63"/>
        <v>0</v>
      </c>
      <c r="L60" s="612">
        <f t="shared" si="43"/>
        <v>0.85</v>
      </c>
      <c r="M60" s="260">
        <f t="shared" si="44"/>
        <v>0</v>
      </c>
      <c r="N60" s="592">
        <f t="shared" si="45"/>
        <v>0</v>
      </c>
      <c r="O60" s="592">
        <f t="shared" si="46"/>
        <v>0</v>
      </c>
      <c r="P60" s="596">
        <f t="shared" si="47"/>
        <v>0</v>
      </c>
      <c r="Q60" s="595">
        <f t="shared" si="48"/>
        <v>0</v>
      </c>
      <c r="R60" s="380"/>
      <c r="S60" s="380"/>
      <c r="T60" s="381"/>
      <c r="U60" s="382">
        <f t="shared" si="49"/>
        <v>0</v>
      </c>
      <c r="V60" s="350">
        <v>0</v>
      </c>
      <c r="W60" s="355">
        <v>0</v>
      </c>
      <c r="X60" s="355">
        <v>0</v>
      </c>
      <c r="Y60" s="432">
        <v>0</v>
      </c>
      <c r="Z60" s="287">
        <v>0</v>
      </c>
      <c r="AA60" s="287">
        <v>0</v>
      </c>
      <c r="AB60" s="225">
        <v>0</v>
      </c>
      <c r="AC60" s="225">
        <v>0</v>
      </c>
      <c r="AD60" s="227">
        <v>0</v>
      </c>
      <c r="AE60" s="304">
        <v>0</v>
      </c>
      <c r="AF60" s="138"/>
      <c r="AG60" s="117"/>
      <c r="AH60" s="118"/>
      <c r="AI60" s="119">
        <v>0</v>
      </c>
      <c r="AJ60" s="120">
        <f t="shared" si="50"/>
        <v>0.85</v>
      </c>
      <c r="AK60" s="121">
        <f t="shared" si="51"/>
        <v>0</v>
      </c>
      <c r="AL60" s="121">
        <v>0</v>
      </c>
      <c r="AM60" s="121">
        <f t="shared" si="52"/>
        <v>0</v>
      </c>
      <c r="AN60" s="122">
        <f t="shared" si="53"/>
        <v>0</v>
      </c>
      <c r="AO60" s="138"/>
      <c r="AP60" s="117"/>
      <c r="AQ60" s="117"/>
      <c r="AR60" s="123">
        <v>0</v>
      </c>
      <c r="AS60" s="120">
        <f t="shared" si="54"/>
        <v>0.85</v>
      </c>
      <c r="AT60" s="121">
        <f t="shared" si="55"/>
        <v>0</v>
      </c>
      <c r="AU60" s="121">
        <v>0</v>
      </c>
      <c r="AV60" s="121">
        <f t="shared" si="56"/>
        <v>0</v>
      </c>
      <c r="AW60" s="122">
        <f t="shared" si="57"/>
        <v>0</v>
      </c>
      <c r="AX60" s="138"/>
      <c r="AY60" s="117"/>
      <c r="AZ60" s="117"/>
      <c r="BA60" s="123">
        <v>0</v>
      </c>
      <c r="BB60" s="120">
        <f t="shared" si="58"/>
        <v>0.85</v>
      </c>
      <c r="BC60" s="121">
        <f t="shared" si="59"/>
        <v>0</v>
      </c>
      <c r="BD60" s="121">
        <v>0</v>
      </c>
      <c r="BE60" s="121">
        <f t="shared" si="60"/>
        <v>0</v>
      </c>
      <c r="BF60" s="122">
        <f t="shared" si="61"/>
        <v>0</v>
      </c>
      <c r="BG60" s="295">
        <f t="shared" si="62"/>
        <v>0</v>
      </c>
      <c r="BH60" s="305">
        <v>0</v>
      </c>
      <c r="BI60" s="306">
        <v>0</v>
      </c>
      <c r="BJ60" s="306">
        <v>0</v>
      </c>
      <c r="BK60" s="307">
        <v>0</v>
      </c>
      <c r="BL60" s="307">
        <v>0</v>
      </c>
    </row>
    <row r="61" spans="1:119" ht="12.75" customHeight="1" x14ac:dyDescent="0.2">
      <c r="A61" s="853" t="s">
        <v>100</v>
      </c>
      <c r="B61" s="854"/>
      <c r="C61" s="855"/>
      <c r="D61" s="248" t="s">
        <v>98</v>
      </c>
      <c r="E61" s="861" t="s">
        <v>100</v>
      </c>
      <c r="F61" s="861"/>
      <c r="G61" s="846">
        <v>0</v>
      </c>
      <c r="H61" s="847"/>
      <c r="I61" s="833" t="str">
        <f t="shared" si="42"/>
        <v>EUR</v>
      </c>
      <c r="J61" s="833"/>
      <c r="K61" s="249">
        <f t="shared" si="63"/>
        <v>0</v>
      </c>
      <c r="L61" s="612">
        <f t="shared" si="43"/>
        <v>0.85</v>
      </c>
      <c r="M61" s="260">
        <f t="shared" si="44"/>
        <v>0</v>
      </c>
      <c r="N61" s="592">
        <f t="shared" si="45"/>
        <v>0</v>
      </c>
      <c r="O61" s="592">
        <f t="shared" si="46"/>
        <v>0</v>
      </c>
      <c r="P61" s="596">
        <f t="shared" si="47"/>
        <v>0</v>
      </c>
      <c r="Q61" s="595">
        <f t="shared" si="48"/>
        <v>0</v>
      </c>
      <c r="R61" s="380"/>
      <c r="S61" s="380"/>
      <c r="T61" s="381"/>
      <c r="U61" s="382">
        <f t="shared" si="49"/>
        <v>0</v>
      </c>
      <c r="V61" s="350">
        <v>0</v>
      </c>
      <c r="W61" s="355">
        <v>0</v>
      </c>
      <c r="X61" s="355">
        <v>0</v>
      </c>
      <c r="Y61" s="432">
        <v>0</v>
      </c>
      <c r="Z61" s="287">
        <v>0</v>
      </c>
      <c r="AA61" s="287">
        <v>0</v>
      </c>
      <c r="AB61" s="225">
        <v>0</v>
      </c>
      <c r="AC61" s="225">
        <v>0</v>
      </c>
      <c r="AD61" s="227">
        <v>0</v>
      </c>
      <c r="AE61" s="304">
        <v>0</v>
      </c>
      <c r="AF61" s="116"/>
      <c r="AG61" s="117"/>
      <c r="AH61" s="118"/>
      <c r="AI61" s="119">
        <v>0</v>
      </c>
      <c r="AJ61" s="120">
        <f t="shared" si="50"/>
        <v>0.85</v>
      </c>
      <c r="AK61" s="121">
        <f t="shared" si="51"/>
        <v>0</v>
      </c>
      <c r="AL61" s="121">
        <v>0</v>
      </c>
      <c r="AM61" s="121">
        <f t="shared" si="52"/>
        <v>0</v>
      </c>
      <c r="AN61" s="122">
        <f t="shared" si="53"/>
        <v>0</v>
      </c>
      <c r="AO61" s="116"/>
      <c r="AP61" s="117"/>
      <c r="AQ61" s="117"/>
      <c r="AR61" s="123">
        <v>0</v>
      </c>
      <c r="AS61" s="120">
        <f t="shared" si="54"/>
        <v>0.85</v>
      </c>
      <c r="AT61" s="125">
        <f>ROUND(AR61/AS61,2)</f>
        <v>0</v>
      </c>
      <c r="AU61" s="121">
        <v>0</v>
      </c>
      <c r="AV61" s="121">
        <f t="shared" si="56"/>
        <v>0</v>
      </c>
      <c r="AW61" s="122">
        <f t="shared" si="57"/>
        <v>0</v>
      </c>
      <c r="AX61" s="116"/>
      <c r="AY61" s="117"/>
      <c r="AZ61" s="117"/>
      <c r="BA61" s="123">
        <v>0</v>
      </c>
      <c r="BB61" s="120">
        <f t="shared" si="58"/>
        <v>0.85</v>
      </c>
      <c r="BC61" s="125">
        <f t="shared" si="59"/>
        <v>0</v>
      </c>
      <c r="BD61" s="121">
        <v>0</v>
      </c>
      <c r="BE61" s="121">
        <f t="shared" si="60"/>
        <v>0</v>
      </c>
      <c r="BF61" s="122">
        <f t="shared" si="61"/>
        <v>0</v>
      </c>
      <c r="BG61" s="295">
        <f t="shared" si="62"/>
        <v>0</v>
      </c>
      <c r="BH61" s="296">
        <v>0</v>
      </c>
      <c r="BI61" s="297">
        <v>0</v>
      </c>
      <c r="BJ61" s="297">
        <v>0</v>
      </c>
      <c r="BK61" s="298">
        <v>0</v>
      </c>
      <c r="BL61" s="298">
        <v>0</v>
      </c>
    </row>
    <row r="62" spans="1:119" ht="12.75" customHeight="1" x14ac:dyDescent="0.2">
      <c r="A62" s="856" t="s">
        <v>87</v>
      </c>
      <c r="B62" s="823"/>
      <c r="C62" s="823"/>
      <c r="D62" s="857"/>
      <c r="E62" s="857"/>
      <c r="F62" s="857"/>
      <c r="G62" s="846">
        <v>0</v>
      </c>
      <c r="H62" s="847"/>
      <c r="I62" s="833" t="str">
        <f t="shared" si="42"/>
        <v>EUR</v>
      </c>
      <c r="J62" s="833"/>
      <c r="K62" s="249">
        <f t="shared" si="63"/>
        <v>0</v>
      </c>
      <c r="L62" s="612">
        <f t="shared" si="43"/>
        <v>0.85</v>
      </c>
      <c r="M62" s="260">
        <f t="shared" si="44"/>
        <v>0</v>
      </c>
      <c r="N62" s="592">
        <f t="shared" si="45"/>
        <v>0</v>
      </c>
      <c r="O62" s="592">
        <f t="shared" si="46"/>
        <v>0</v>
      </c>
      <c r="P62" s="596">
        <f t="shared" si="47"/>
        <v>0</v>
      </c>
      <c r="Q62" s="595">
        <f t="shared" si="48"/>
        <v>0</v>
      </c>
      <c r="R62" s="380"/>
      <c r="S62" s="380"/>
      <c r="T62" s="381"/>
      <c r="U62" s="382">
        <f t="shared" si="49"/>
        <v>0</v>
      </c>
      <c r="V62" s="350">
        <v>0</v>
      </c>
      <c r="W62" s="355">
        <v>0</v>
      </c>
      <c r="X62" s="355">
        <v>0</v>
      </c>
      <c r="Y62" s="432">
        <v>0</v>
      </c>
      <c r="Z62" s="287">
        <v>0</v>
      </c>
      <c r="AA62" s="287">
        <v>0</v>
      </c>
      <c r="AB62" s="225">
        <v>0</v>
      </c>
      <c r="AC62" s="225">
        <v>0</v>
      </c>
      <c r="AD62" s="227">
        <v>0</v>
      </c>
      <c r="AE62" s="304">
        <v>0</v>
      </c>
      <c r="AF62" s="138"/>
      <c r="AG62" s="117"/>
      <c r="AH62" s="118"/>
      <c r="AI62" s="119">
        <v>0</v>
      </c>
      <c r="AJ62" s="120">
        <f t="shared" si="50"/>
        <v>0.85</v>
      </c>
      <c r="AK62" s="121">
        <f t="shared" si="51"/>
        <v>0</v>
      </c>
      <c r="AL62" s="121">
        <v>0</v>
      </c>
      <c r="AM62" s="121">
        <f t="shared" si="52"/>
        <v>0</v>
      </c>
      <c r="AN62" s="122">
        <f t="shared" si="53"/>
        <v>0</v>
      </c>
      <c r="AO62" s="138"/>
      <c r="AP62" s="117"/>
      <c r="AQ62" s="117"/>
      <c r="AR62" s="123">
        <v>0</v>
      </c>
      <c r="AS62" s="120">
        <f t="shared" si="54"/>
        <v>0.85</v>
      </c>
      <c r="AT62" s="121">
        <f>ROUND(AR62/AS62,2)</f>
        <v>0</v>
      </c>
      <c r="AU62" s="121">
        <v>0</v>
      </c>
      <c r="AV62" s="121">
        <f t="shared" si="56"/>
        <v>0</v>
      </c>
      <c r="AW62" s="122">
        <f t="shared" si="57"/>
        <v>0</v>
      </c>
      <c r="AX62" s="138"/>
      <c r="AY62" s="117"/>
      <c r="AZ62" s="117"/>
      <c r="BA62" s="123">
        <v>0</v>
      </c>
      <c r="BB62" s="120">
        <f t="shared" si="58"/>
        <v>0.85</v>
      </c>
      <c r="BC62" s="121">
        <f t="shared" si="59"/>
        <v>0</v>
      </c>
      <c r="BD62" s="121">
        <v>0</v>
      </c>
      <c r="BE62" s="121">
        <f t="shared" si="60"/>
        <v>0</v>
      </c>
      <c r="BF62" s="122">
        <f t="shared" si="61"/>
        <v>0</v>
      </c>
      <c r="BG62" s="295">
        <f t="shared" si="62"/>
        <v>0</v>
      </c>
      <c r="BH62" s="305">
        <v>0</v>
      </c>
      <c r="BI62" s="306">
        <v>0</v>
      </c>
      <c r="BJ62" s="306">
        <v>0</v>
      </c>
      <c r="BK62" s="307">
        <v>0</v>
      </c>
      <c r="BL62" s="307">
        <v>0</v>
      </c>
    </row>
    <row r="63" spans="1:119" ht="12.75" customHeight="1" x14ac:dyDescent="0.2">
      <c r="A63" s="853" t="s">
        <v>100</v>
      </c>
      <c r="B63" s="854"/>
      <c r="C63" s="855"/>
      <c r="D63" s="248" t="s">
        <v>98</v>
      </c>
      <c r="E63" s="861" t="s">
        <v>100</v>
      </c>
      <c r="F63" s="861"/>
      <c r="G63" s="846">
        <v>0</v>
      </c>
      <c r="H63" s="847"/>
      <c r="I63" s="833" t="str">
        <f t="shared" si="42"/>
        <v>EUR</v>
      </c>
      <c r="J63" s="833"/>
      <c r="K63" s="249">
        <f t="shared" si="63"/>
        <v>0</v>
      </c>
      <c r="L63" s="612">
        <f t="shared" si="43"/>
        <v>0.85</v>
      </c>
      <c r="M63" s="260">
        <f t="shared" si="44"/>
        <v>0</v>
      </c>
      <c r="N63" s="592">
        <f t="shared" si="45"/>
        <v>0</v>
      </c>
      <c r="O63" s="592">
        <f t="shared" si="46"/>
        <v>0</v>
      </c>
      <c r="P63" s="596">
        <f t="shared" si="47"/>
        <v>0</v>
      </c>
      <c r="Q63" s="595">
        <f t="shared" si="48"/>
        <v>0</v>
      </c>
      <c r="R63" s="380"/>
      <c r="S63" s="380"/>
      <c r="T63" s="381"/>
      <c r="U63" s="382">
        <f t="shared" si="49"/>
        <v>0</v>
      </c>
      <c r="V63" s="350">
        <v>0</v>
      </c>
      <c r="W63" s="355">
        <v>0</v>
      </c>
      <c r="X63" s="355">
        <v>0</v>
      </c>
      <c r="Y63" s="432">
        <v>0</v>
      </c>
      <c r="Z63" s="287">
        <v>0</v>
      </c>
      <c r="AA63" s="287">
        <v>0</v>
      </c>
      <c r="AB63" s="225">
        <v>0</v>
      </c>
      <c r="AC63" s="225">
        <v>0</v>
      </c>
      <c r="AD63" s="227">
        <v>0</v>
      </c>
      <c r="AE63" s="304">
        <v>0</v>
      </c>
      <c r="AF63" s="116"/>
      <c r="AG63" s="117"/>
      <c r="AH63" s="118"/>
      <c r="AI63" s="119">
        <v>0</v>
      </c>
      <c r="AJ63" s="120">
        <f t="shared" si="50"/>
        <v>0.85</v>
      </c>
      <c r="AK63" s="121">
        <f t="shared" si="51"/>
        <v>0</v>
      </c>
      <c r="AL63" s="121">
        <v>0</v>
      </c>
      <c r="AM63" s="121">
        <f t="shared" si="52"/>
        <v>0</v>
      </c>
      <c r="AN63" s="122">
        <f t="shared" si="53"/>
        <v>0</v>
      </c>
      <c r="AO63" s="116"/>
      <c r="AP63" s="117"/>
      <c r="AQ63" s="117"/>
      <c r="AR63" s="123">
        <v>0</v>
      </c>
      <c r="AS63" s="120">
        <f t="shared" si="54"/>
        <v>0.85</v>
      </c>
      <c r="AT63" s="125">
        <f>ROUND(AR63/AS63,2)</f>
        <v>0</v>
      </c>
      <c r="AU63" s="121">
        <v>0</v>
      </c>
      <c r="AV63" s="121">
        <f t="shared" si="56"/>
        <v>0</v>
      </c>
      <c r="AW63" s="122">
        <f t="shared" si="57"/>
        <v>0</v>
      </c>
      <c r="AX63" s="116"/>
      <c r="AY63" s="117"/>
      <c r="AZ63" s="117"/>
      <c r="BA63" s="123">
        <v>0</v>
      </c>
      <c r="BB63" s="120">
        <f t="shared" si="58"/>
        <v>0.85</v>
      </c>
      <c r="BC63" s="125">
        <f t="shared" si="59"/>
        <v>0</v>
      </c>
      <c r="BD63" s="121">
        <v>0</v>
      </c>
      <c r="BE63" s="121">
        <f t="shared" si="60"/>
        <v>0</v>
      </c>
      <c r="BF63" s="122">
        <f t="shared" si="61"/>
        <v>0</v>
      </c>
      <c r="BG63" s="295">
        <f t="shared" si="62"/>
        <v>0</v>
      </c>
      <c r="BH63" s="296">
        <v>0</v>
      </c>
      <c r="BI63" s="297">
        <v>0</v>
      </c>
      <c r="BJ63" s="297">
        <v>0</v>
      </c>
      <c r="BK63" s="298">
        <v>0</v>
      </c>
      <c r="BL63" s="298">
        <v>0</v>
      </c>
    </row>
    <row r="64" spans="1:119" ht="12.75" customHeight="1" x14ac:dyDescent="0.2">
      <c r="A64" s="856" t="s">
        <v>87</v>
      </c>
      <c r="B64" s="823"/>
      <c r="C64" s="823"/>
      <c r="D64" s="857"/>
      <c r="E64" s="857"/>
      <c r="F64" s="857"/>
      <c r="G64" s="846">
        <v>0</v>
      </c>
      <c r="H64" s="847"/>
      <c r="I64" s="833" t="str">
        <f t="shared" si="42"/>
        <v>EUR</v>
      </c>
      <c r="J64" s="833"/>
      <c r="K64" s="249">
        <f t="shared" si="63"/>
        <v>0</v>
      </c>
      <c r="L64" s="612">
        <f t="shared" si="43"/>
        <v>0.85</v>
      </c>
      <c r="M64" s="260">
        <f t="shared" si="44"/>
        <v>0</v>
      </c>
      <c r="N64" s="592">
        <f t="shared" si="45"/>
        <v>0</v>
      </c>
      <c r="O64" s="592">
        <f t="shared" si="46"/>
        <v>0</v>
      </c>
      <c r="P64" s="596">
        <f t="shared" si="47"/>
        <v>0</v>
      </c>
      <c r="Q64" s="595">
        <f t="shared" si="48"/>
        <v>0</v>
      </c>
      <c r="R64" s="380"/>
      <c r="S64" s="380"/>
      <c r="T64" s="381"/>
      <c r="U64" s="382">
        <f t="shared" si="49"/>
        <v>0</v>
      </c>
      <c r="V64" s="350">
        <v>0</v>
      </c>
      <c r="W64" s="355">
        <v>0</v>
      </c>
      <c r="X64" s="355">
        <v>0</v>
      </c>
      <c r="Y64" s="432">
        <v>0</v>
      </c>
      <c r="Z64" s="287">
        <v>0</v>
      </c>
      <c r="AA64" s="287">
        <v>0</v>
      </c>
      <c r="AB64" s="225">
        <v>0</v>
      </c>
      <c r="AC64" s="225">
        <v>0</v>
      </c>
      <c r="AD64" s="227">
        <v>0</v>
      </c>
      <c r="AE64" s="304">
        <v>0</v>
      </c>
      <c r="AF64" s="138"/>
      <c r="AG64" s="117"/>
      <c r="AH64" s="118"/>
      <c r="AI64" s="119">
        <v>0</v>
      </c>
      <c r="AJ64" s="120">
        <f t="shared" si="50"/>
        <v>0.85</v>
      </c>
      <c r="AK64" s="121">
        <f t="shared" si="51"/>
        <v>0</v>
      </c>
      <c r="AL64" s="121">
        <v>0</v>
      </c>
      <c r="AM64" s="121">
        <f t="shared" si="52"/>
        <v>0</v>
      </c>
      <c r="AN64" s="122">
        <f t="shared" si="53"/>
        <v>0</v>
      </c>
      <c r="AO64" s="138"/>
      <c r="AP64" s="117"/>
      <c r="AQ64" s="117"/>
      <c r="AR64" s="123">
        <v>0</v>
      </c>
      <c r="AS64" s="120">
        <f t="shared" si="54"/>
        <v>0.85</v>
      </c>
      <c r="AT64" s="121">
        <f t="shared" si="55"/>
        <v>0</v>
      </c>
      <c r="AU64" s="121">
        <v>0</v>
      </c>
      <c r="AV64" s="121">
        <f t="shared" si="56"/>
        <v>0</v>
      </c>
      <c r="AW64" s="122">
        <f t="shared" si="57"/>
        <v>0</v>
      </c>
      <c r="AX64" s="138"/>
      <c r="AY64" s="117"/>
      <c r="AZ64" s="117"/>
      <c r="BA64" s="123">
        <v>0</v>
      </c>
      <c r="BB64" s="120">
        <f t="shared" si="58"/>
        <v>0.85</v>
      </c>
      <c r="BC64" s="121">
        <f t="shared" ref="BC64:BC78" si="64">ROUND(BA64/BB64,2)</f>
        <v>0</v>
      </c>
      <c r="BD64" s="121">
        <v>0</v>
      </c>
      <c r="BE64" s="121">
        <f t="shared" si="60"/>
        <v>0</v>
      </c>
      <c r="BF64" s="122">
        <f t="shared" si="61"/>
        <v>0</v>
      </c>
      <c r="BG64" s="295">
        <f t="shared" si="62"/>
        <v>0</v>
      </c>
      <c r="BH64" s="305">
        <v>0</v>
      </c>
      <c r="BI64" s="306">
        <v>0</v>
      </c>
      <c r="BJ64" s="306">
        <v>0</v>
      </c>
      <c r="BK64" s="307">
        <v>0</v>
      </c>
      <c r="BL64" s="307">
        <v>0</v>
      </c>
    </row>
    <row r="65" spans="1:119" x14ac:dyDescent="0.2">
      <c r="A65" s="840"/>
      <c r="B65" s="841"/>
      <c r="C65" s="841"/>
      <c r="D65" s="841"/>
      <c r="E65" s="841"/>
      <c r="F65" s="841"/>
      <c r="G65" s="841"/>
      <c r="H65" s="841"/>
      <c r="I65" s="841"/>
      <c r="J65" s="842"/>
      <c r="K65" s="247">
        <v>0</v>
      </c>
      <c r="L65" s="611">
        <f t="shared" si="43"/>
        <v>0.85</v>
      </c>
      <c r="M65" s="245">
        <f t="shared" si="44"/>
        <v>0</v>
      </c>
      <c r="N65" s="592">
        <f t="shared" si="45"/>
        <v>0</v>
      </c>
      <c r="O65" s="592">
        <f t="shared" si="46"/>
        <v>0</v>
      </c>
      <c r="P65" s="596">
        <f t="shared" si="47"/>
        <v>0</v>
      </c>
      <c r="Q65" s="595">
        <f t="shared" si="48"/>
        <v>0</v>
      </c>
      <c r="R65" s="380"/>
      <c r="S65" s="463">
        <v>0</v>
      </c>
      <c r="T65" s="464">
        <v>0</v>
      </c>
      <c r="U65" s="382">
        <f t="shared" si="49"/>
        <v>0</v>
      </c>
      <c r="V65" s="350">
        <v>0</v>
      </c>
      <c r="W65" s="355">
        <v>0</v>
      </c>
      <c r="X65" s="355">
        <v>0</v>
      </c>
      <c r="Y65" s="432">
        <v>0</v>
      </c>
      <c r="Z65" s="287">
        <v>0</v>
      </c>
      <c r="AA65" s="287">
        <v>0</v>
      </c>
      <c r="AB65" s="225">
        <v>0</v>
      </c>
      <c r="AC65" s="225">
        <v>0</v>
      </c>
      <c r="AD65" s="227">
        <v>0</v>
      </c>
      <c r="AE65" s="304">
        <v>0</v>
      </c>
      <c r="AF65" s="138"/>
      <c r="AG65" s="117"/>
      <c r="AH65" s="118"/>
      <c r="AI65" s="119">
        <v>0</v>
      </c>
      <c r="AJ65" s="120">
        <f t="shared" si="50"/>
        <v>0.85</v>
      </c>
      <c r="AK65" s="121">
        <f t="shared" si="51"/>
        <v>0</v>
      </c>
      <c r="AL65" s="121">
        <v>0</v>
      </c>
      <c r="AM65" s="121">
        <f t="shared" si="52"/>
        <v>0</v>
      </c>
      <c r="AN65" s="122">
        <f t="shared" si="53"/>
        <v>0</v>
      </c>
      <c r="AO65" s="138"/>
      <c r="AP65" s="117"/>
      <c r="AQ65" s="117"/>
      <c r="AR65" s="123">
        <v>0</v>
      </c>
      <c r="AS65" s="120">
        <f t="shared" si="54"/>
        <v>0.85</v>
      </c>
      <c r="AT65" s="121">
        <f t="shared" si="55"/>
        <v>0</v>
      </c>
      <c r="AU65" s="121">
        <v>0</v>
      </c>
      <c r="AV65" s="121">
        <f t="shared" si="56"/>
        <v>0</v>
      </c>
      <c r="AW65" s="122">
        <f t="shared" si="57"/>
        <v>0</v>
      </c>
      <c r="AX65" s="138"/>
      <c r="AY65" s="117"/>
      <c r="AZ65" s="117"/>
      <c r="BA65" s="123">
        <v>0</v>
      </c>
      <c r="BB65" s="120">
        <f t="shared" si="58"/>
        <v>0.85</v>
      </c>
      <c r="BC65" s="121">
        <f t="shared" si="64"/>
        <v>0</v>
      </c>
      <c r="BD65" s="121">
        <v>0</v>
      </c>
      <c r="BE65" s="121">
        <f t="shared" si="60"/>
        <v>0</v>
      </c>
      <c r="BF65" s="122">
        <f t="shared" si="61"/>
        <v>0</v>
      </c>
      <c r="BG65" s="295">
        <f t="shared" si="62"/>
        <v>0</v>
      </c>
      <c r="BH65" s="305">
        <v>0</v>
      </c>
      <c r="BI65" s="306">
        <v>0</v>
      </c>
      <c r="BJ65" s="306">
        <v>0</v>
      </c>
      <c r="BK65" s="307">
        <v>0</v>
      </c>
      <c r="BL65" s="307">
        <v>0</v>
      </c>
    </row>
    <row r="66" spans="1:119" s="293" customFormat="1" x14ac:dyDescent="0.2">
      <c r="A66" s="251" t="s">
        <v>149</v>
      </c>
      <c r="B66" s="252"/>
      <c r="C66" s="252"/>
      <c r="D66" s="252"/>
      <c r="E66" s="252"/>
      <c r="F66" s="253"/>
      <c r="G66" s="254"/>
      <c r="H66" s="252"/>
      <c r="I66" s="252"/>
      <c r="J66" s="253"/>
      <c r="K66" s="835" t="s">
        <v>32</v>
      </c>
      <c r="L66" s="835"/>
      <c r="M66" s="836"/>
      <c r="N66" s="387"/>
      <c r="O66" s="387"/>
      <c r="P66" s="387"/>
      <c r="Q66" s="387"/>
      <c r="R66" s="387"/>
      <c r="S66" s="387"/>
      <c r="T66" s="388"/>
      <c r="U66" s="349"/>
      <c r="V66" s="348"/>
      <c r="W66" s="349"/>
      <c r="X66" s="349"/>
      <c r="Y66" s="425"/>
      <c r="Z66" s="423"/>
      <c r="AA66" s="423"/>
      <c r="AB66" s="423"/>
      <c r="AC66" s="423"/>
      <c r="AD66" s="423"/>
      <c r="AE66" s="115"/>
      <c r="AF66" s="422"/>
      <c r="AG66" s="423"/>
      <c r="AH66" s="423"/>
      <c r="AI66" s="139"/>
      <c r="AJ66" s="140"/>
      <c r="AK66" s="141"/>
      <c r="AL66" s="141"/>
      <c r="AM66" s="141"/>
      <c r="AN66" s="142"/>
      <c r="AO66" s="422"/>
      <c r="AP66" s="423"/>
      <c r="AQ66" s="423"/>
      <c r="AR66" s="113"/>
      <c r="AS66" s="114"/>
      <c r="AT66" s="423"/>
      <c r="AU66" s="141"/>
      <c r="AV66" s="141"/>
      <c r="AW66" s="115"/>
      <c r="AX66" s="422"/>
      <c r="AY66" s="423"/>
      <c r="AZ66" s="423"/>
      <c r="BA66" s="113"/>
      <c r="BB66" s="114"/>
      <c r="BC66" s="423"/>
      <c r="BD66" s="141"/>
      <c r="BE66" s="141"/>
      <c r="BF66" s="115"/>
      <c r="BG66" s="422"/>
      <c r="BH66" s="422"/>
      <c r="BI66" s="423"/>
      <c r="BJ66" s="423"/>
      <c r="BK66" s="423"/>
      <c r="BL66" s="115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</row>
    <row r="67" spans="1:119" ht="12.75" customHeight="1" x14ac:dyDescent="0.2">
      <c r="A67" s="840"/>
      <c r="B67" s="841"/>
      <c r="C67" s="841"/>
      <c r="D67" s="841"/>
      <c r="E67" s="841"/>
      <c r="F67" s="841"/>
      <c r="G67" s="841"/>
      <c r="H67" s="841"/>
      <c r="I67" s="841"/>
      <c r="J67" s="842"/>
      <c r="K67" s="247">
        <v>0</v>
      </c>
      <c r="L67" s="611">
        <f t="shared" ref="L67:L78" si="65">$K$5</f>
        <v>0.85</v>
      </c>
      <c r="M67" s="245">
        <f t="shared" si="44"/>
        <v>0</v>
      </c>
      <c r="N67" s="592">
        <f t="shared" ref="N67:N78" si="66">ROUND(M67*$G$4,2)</f>
        <v>0</v>
      </c>
      <c r="O67" s="592">
        <f t="shared" ref="O67:O78" si="67">ROUND(M67*$G$5,2)</f>
        <v>0</v>
      </c>
      <c r="P67" s="596">
        <f t="shared" ref="P67:P77" si="68">ROUND(M67*$G$7,2)</f>
        <v>0</v>
      </c>
      <c r="Q67" s="595">
        <f t="shared" ref="Q67:Q78" si="69">ROUND(M67*$G$6,2)</f>
        <v>0</v>
      </c>
      <c r="R67" s="380"/>
      <c r="S67" s="463">
        <v>0</v>
      </c>
      <c r="T67" s="464">
        <v>0</v>
      </c>
      <c r="U67" s="382">
        <f t="shared" ref="U67:U78" si="70">ROUND(N67+O67+P67+Q67+R67+S67+T67,2)</f>
        <v>0</v>
      </c>
      <c r="V67" s="350">
        <v>0</v>
      </c>
      <c r="W67" s="355">
        <v>0</v>
      </c>
      <c r="X67" s="355">
        <v>0</v>
      </c>
      <c r="Y67" s="432">
        <v>0</v>
      </c>
      <c r="Z67" s="287">
        <v>0</v>
      </c>
      <c r="AA67" s="287">
        <v>0</v>
      </c>
      <c r="AB67" s="225">
        <v>0</v>
      </c>
      <c r="AC67" s="225">
        <v>0</v>
      </c>
      <c r="AD67" s="227">
        <v>0</v>
      </c>
      <c r="AE67" s="304">
        <v>0</v>
      </c>
      <c r="AF67" s="138"/>
      <c r="AG67" s="117"/>
      <c r="AH67" s="118"/>
      <c r="AI67" s="119">
        <v>0</v>
      </c>
      <c r="AJ67" s="120">
        <f t="shared" ref="AJ67:AJ78" si="71">$AJ$5</f>
        <v>0.85</v>
      </c>
      <c r="AK67" s="121">
        <f t="shared" si="51"/>
        <v>0</v>
      </c>
      <c r="AL67" s="121">
        <v>0</v>
      </c>
      <c r="AM67" s="121">
        <f t="shared" si="52"/>
        <v>0</v>
      </c>
      <c r="AN67" s="122">
        <f t="shared" ref="AN67:AN78" si="72">ROUND((Z67+AA67)-(AK67+AL67),2)</f>
        <v>0</v>
      </c>
      <c r="AO67" s="138"/>
      <c r="AP67" s="117"/>
      <c r="AQ67" s="117"/>
      <c r="AR67" s="123">
        <v>0</v>
      </c>
      <c r="AS67" s="120">
        <f t="shared" ref="AS67:AS78" si="73">$AS$5</f>
        <v>0.85</v>
      </c>
      <c r="AT67" s="121">
        <f t="shared" si="55"/>
        <v>0</v>
      </c>
      <c r="AU67" s="121">
        <v>0</v>
      </c>
      <c r="AV67" s="121">
        <f t="shared" si="56"/>
        <v>0</v>
      </c>
      <c r="AW67" s="122">
        <f t="shared" ref="AW67:AW78" si="74">ROUND((AB67+AC67)-(AV67),2)</f>
        <v>0</v>
      </c>
      <c r="AX67" s="138"/>
      <c r="AY67" s="117"/>
      <c r="AZ67" s="117"/>
      <c r="BA67" s="123">
        <v>0</v>
      </c>
      <c r="BB67" s="120">
        <f t="shared" ref="BB67:BB78" si="75">$BB$5</f>
        <v>0.85</v>
      </c>
      <c r="BC67" s="121">
        <f t="shared" si="64"/>
        <v>0</v>
      </c>
      <c r="BD67" s="121">
        <v>0</v>
      </c>
      <c r="BE67" s="121">
        <f t="shared" si="60"/>
        <v>0</v>
      </c>
      <c r="BF67" s="122">
        <f t="shared" ref="BF67:BF78" si="76">ROUND((AD67+AE67)-(BE67),2)</f>
        <v>0</v>
      </c>
      <c r="BG67" s="295">
        <f t="shared" ref="BG67:BG78" si="77">U67-V67-W67-X67-AM67-AV67-BE67</f>
        <v>0</v>
      </c>
      <c r="BH67" s="305">
        <v>0</v>
      </c>
      <c r="BI67" s="306">
        <v>0</v>
      </c>
      <c r="BJ67" s="306">
        <v>0</v>
      </c>
      <c r="BK67" s="307">
        <v>0</v>
      </c>
      <c r="BL67" s="307">
        <v>0</v>
      </c>
    </row>
    <row r="68" spans="1:119" ht="12.75" customHeight="1" x14ac:dyDescent="0.2">
      <c r="A68" s="840"/>
      <c r="B68" s="841"/>
      <c r="C68" s="841"/>
      <c r="D68" s="841"/>
      <c r="E68" s="841"/>
      <c r="F68" s="841"/>
      <c r="G68" s="841"/>
      <c r="H68" s="841"/>
      <c r="I68" s="841"/>
      <c r="J68" s="842"/>
      <c r="K68" s="247">
        <v>0</v>
      </c>
      <c r="L68" s="611">
        <f t="shared" si="65"/>
        <v>0.85</v>
      </c>
      <c r="M68" s="245">
        <f t="shared" si="44"/>
        <v>0</v>
      </c>
      <c r="N68" s="592">
        <f t="shared" si="66"/>
        <v>0</v>
      </c>
      <c r="O68" s="592">
        <f t="shared" si="67"/>
        <v>0</v>
      </c>
      <c r="P68" s="596">
        <f t="shared" si="68"/>
        <v>0</v>
      </c>
      <c r="Q68" s="595">
        <f t="shared" si="69"/>
        <v>0</v>
      </c>
      <c r="R68" s="380"/>
      <c r="S68" s="463">
        <v>0</v>
      </c>
      <c r="T68" s="464">
        <v>0</v>
      </c>
      <c r="U68" s="382">
        <f t="shared" si="70"/>
        <v>0</v>
      </c>
      <c r="V68" s="350">
        <v>0</v>
      </c>
      <c r="W68" s="355">
        <v>0</v>
      </c>
      <c r="X68" s="355">
        <v>0</v>
      </c>
      <c r="Y68" s="432">
        <v>0</v>
      </c>
      <c r="Z68" s="287">
        <v>0</v>
      </c>
      <c r="AA68" s="287">
        <v>0</v>
      </c>
      <c r="AB68" s="225">
        <v>0</v>
      </c>
      <c r="AC68" s="225">
        <v>0</v>
      </c>
      <c r="AD68" s="227">
        <v>0</v>
      </c>
      <c r="AE68" s="304">
        <v>0</v>
      </c>
      <c r="AF68" s="138"/>
      <c r="AG68" s="117"/>
      <c r="AH68" s="118"/>
      <c r="AI68" s="119">
        <v>0</v>
      </c>
      <c r="AJ68" s="120">
        <f t="shared" si="71"/>
        <v>0.85</v>
      </c>
      <c r="AK68" s="121">
        <f t="shared" si="51"/>
        <v>0</v>
      </c>
      <c r="AL68" s="121">
        <v>0</v>
      </c>
      <c r="AM68" s="121">
        <f t="shared" si="52"/>
        <v>0</v>
      </c>
      <c r="AN68" s="122">
        <f t="shared" si="72"/>
        <v>0</v>
      </c>
      <c r="AO68" s="138"/>
      <c r="AP68" s="117"/>
      <c r="AQ68" s="117"/>
      <c r="AR68" s="123">
        <v>0</v>
      </c>
      <c r="AS68" s="120">
        <f t="shared" si="73"/>
        <v>0.85</v>
      </c>
      <c r="AT68" s="121">
        <f t="shared" si="55"/>
        <v>0</v>
      </c>
      <c r="AU68" s="121">
        <v>0</v>
      </c>
      <c r="AV68" s="121">
        <f t="shared" si="56"/>
        <v>0</v>
      </c>
      <c r="AW68" s="122">
        <f t="shared" si="74"/>
        <v>0</v>
      </c>
      <c r="AX68" s="138"/>
      <c r="AY68" s="117"/>
      <c r="AZ68" s="117"/>
      <c r="BA68" s="123">
        <v>0</v>
      </c>
      <c r="BB68" s="120">
        <f t="shared" si="75"/>
        <v>0.85</v>
      </c>
      <c r="BC68" s="121">
        <f t="shared" si="64"/>
        <v>0</v>
      </c>
      <c r="BD68" s="121">
        <v>0</v>
      </c>
      <c r="BE68" s="121">
        <f t="shared" si="60"/>
        <v>0</v>
      </c>
      <c r="BF68" s="122">
        <f t="shared" si="76"/>
        <v>0</v>
      </c>
      <c r="BG68" s="295">
        <f t="shared" si="77"/>
        <v>0</v>
      </c>
      <c r="BH68" s="305">
        <v>0</v>
      </c>
      <c r="BI68" s="306">
        <v>0</v>
      </c>
      <c r="BJ68" s="306">
        <v>0</v>
      </c>
      <c r="BK68" s="307">
        <v>0</v>
      </c>
      <c r="BL68" s="307">
        <v>0</v>
      </c>
    </row>
    <row r="69" spans="1:119" ht="12.75" customHeight="1" x14ac:dyDescent="0.2">
      <c r="A69" s="840"/>
      <c r="B69" s="841"/>
      <c r="C69" s="841"/>
      <c r="D69" s="841"/>
      <c r="E69" s="841"/>
      <c r="F69" s="841"/>
      <c r="G69" s="841"/>
      <c r="H69" s="841"/>
      <c r="I69" s="841"/>
      <c r="J69" s="842"/>
      <c r="K69" s="247">
        <v>0</v>
      </c>
      <c r="L69" s="611">
        <f t="shared" si="65"/>
        <v>0.85</v>
      </c>
      <c r="M69" s="245">
        <f t="shared" si="44"/>
        <v>0</v>
      </c>
      <c r="N69" s="592">
        <f t="shared" si="66"/>
        <v>0</v>
      </c>
      <c r="O69" s="592">
        <f t="shared" si="67"/>
        <v>0</v>
      </c>
      <c r="P69" s="596">
        <f t="shared" si="68"/>
        <v>0</v>
      </c>
      <c r="Q69" s="595">
        <f t="shared" si="69"/>
        <v>0</v>
      </c>
      <c r="R69" s="380"/>
      <c r="S69" s="463">
        <v>0</v>
      </c>
      <c r="T69" s="464">
        <v>0</v>
      </c>
      <c r="U69" s="382">
        <f t="shared" si="70"/>
        <v>0</v>
      </c>
      <c r="V69" s="350">
        <v>0</v>
      </c>
      <c r="W69" s="355">
        <v>0</v>
      </c>
      <c r="X69" s="355">
        <v>0</v>
      </c>
      <c r="Y69" s="432">
        <v>0</v>
      </c>
      <c r="Z69" s="287">
        <v>0</v>
      </c>
      <c r="AA69" s="287">
        <v>0</v>
      </c>
      <c r="AB69" s="225">
        <v>0</v>
      </c>
      <c r="AC69" s="225">
        <v>0</v>
      </c>
      <c r="AD69" s="227">
        <v>0</v>
      </c>
      <c r="AE69" s="304">
        <v>0</v>
      </c>
      <c r="AF69" s="138"/>
      <c r="AG69" s="117"/>
      <c r="AH69" s="118"/>
      <c r="AI69" s="119">
        <v>0</v>
      </c>
      <c r="AJ69" s="120">
        <f t="shared" si="71"/>
        <v>0.85</v>
      </c>
      <c r="AK69" s="121">
        <f t="shared" si="51"/>
        <v>0</v>
      </c>
      <c r="AL69" s="121">
        <v>0</v>
      </c>
      <c r="AM69" s="121">
        <f t="shared" si="52"/>
        <v>0</v>
      </c>
      <c r="AN69" s="122">
        <f t="shared" si="72"/>
        <v>0</v>
      </c>
      <c r="AO69" s="138"/>
      <c r="AP69" s="117"/>
      <c r="AQ69" s="117"/>
      <c r="AR69" s="123">
        <v>0</v>
      </c>
      <c r="AS69" s="120">
        <f t="shared" si="73"/>
        <v>0.85</v>
      </c>
      <c r="AT69" s="121">
        <f t="shared" si="55"/>
        <v>0</v>
      </c>
      <c r="AU69" s="121">
        <v>0</v>
      </c>
      <c r="AV69" s="121">
        <f t="shared" si="56"/>
        <v>0</v>
      </c>
      <c r="AW69" s="122">
        <f t="shared" si="74"/>
        <v>0</v>
      </c>
      <c r="AX69" s="138"/>
      <c r="AY69" s="117"/>
      <c r="AZ69" s="117"/>
      <c r="BA69" s="123">
        <v>0</v>
      </c>
      <c r="BB69" s="120">
        <f t="shared" si="75"/>
        <v>0.85</v>
      </c>
      <c r="BC69" s="121">
        <f t="shared" si="64"/>
        <v>0</v>
      </c>
      <c r="BD69" s="121">
        <v>0</v>
      </c>
      <c r="BE69" s="121">
        <f t="shared" si="60"/>
        <v>0</v>
      </c>
      <c r="BF69" s="122">
        <f t="shared" si="76"/>
        <v>0</v>
      </c>
      <c r="BG69" s="295">
        <f t="shared" si="77"/>
        <v>0</v>
      </c>
      <c r="BH69" s="305">
        <v>0</v>
      </c>
      <c r="BI69" s="306">
        <v>0</v>
      </c>
      <c r="BJ69" s="306">
        <v>0</v>
      </c>
      <c r="BK69" s="307">
        <v>0</v>
      </c>
      <c r="BL69" s="307">
        <v>0</v>
      </c>
    </row>
    <row r="70" spans="1:119" ht="12.75" customHeight="1" x14ac:dyDescent="0.2">
      <c r="A70" s="840"/>
      <c r="B70" s="841"/>
      <c r="C70" s="841"/>
      <c r="D70" s="841"/>
      <c r="E70" s="841"/>
      <c r="F70" s="841"/>
      <c r="G70" s="841"/>
      <c r="H70" s="841"/>
      <c r="I70" s="841"/>
      <c r="J70" s="842"/>
      <c r="K70" s="247">
        <v>0</v>
      </c>
      <c r="L70" s="611">
        <f t="shared" si="65"/>
        <v>0.85</v>
      </c>
      <c r="M70" s="245">
        <f t="shared" si="44"/>
        <v>0</v>
      </c>
      <c r="N70" s="592">
        <f t="shared" si="66"/>
        <v>0</v>
      </c>
      <c r="O70" s="592">
        <f t="shared" si="67"/>
        <v>0</v>
      </c>
      <c r="P70" s="596">
        <f t="shared" si="68"/>
        <v>0</v>
      </c>
      <c r="Q70" s="595">
        <f t="shared" si="69"/>
        <v>0</v>
      </c>
      <c r="R70" s="380"/>
      <c r="S70" s="463">
        <v>0</v>
      </c>
      <c r="T70" s="464">
        <v>0</v>
      </c>
      <c r="U70" s="382">
        <f t="shared" si="70"/>
        <v>0</v>
      </c>
      <c r="V70" s="350">
        <v>0</v>
      </c>
      <c r="W70" s="355">
        <v>0</v>
      </c>
      <c r="X70" s="355">
        <v>0</v>
      </c>
      <c r="Y70" s="432">
        <v>0</v>
      </c>
      <c r="Z70" s="287">
        <v>0</v>
      </c>
      <c r="AA70" s="287">
        <v>0</v>
      </c>
      <c r="AB70" s="225">
        <v>0</v>
      </c>
      <c r="AC70" s="225">
        <v>0</v>
      </c>
      <c r="AD70" s="227">
        <v>0</v>
      </c>
      <c r="AE70" s="304">
        <v>0</v>
      </c>
      <c r="AF70" s="138"/>
      <c r="AG70" s="117"/>
      <c r="AH70" s="118"/>
      <c r="AI70" s="119">
        <v>0</v>
      </c>
      <c r="AJ70" s="120">
        <f t="shared" si="71"/>
        <v>0.85</v>
      </c>
      <c r="AK70" s="121">
        <f t="shared" si="51"/>
        <v>0</v>
      </c>
      <c r="AL70" s="121">
        <v>0</v>
      </c>
      <c r="AM70" s="121">
        <f t="shared" si="52"/>
        <v>0</v>
      </c>
      <c r="AN70" s="122">
        <f t="shared" si="72"/>
        <v>0</v>
      </c>
      <c r="AO70" s="138"/>
      <c r="AP70" s="117"/>
      <c r="AQ70" s="117"/>
      <c r="AR70" s="123">
        <v>0</v>
      </c>
      <c r="AS70" s="120">
        <f t="shared" si="73"/>
        <v>0.85</v>
      </c>
      <c r="AT70" s="121">
        <f t="shared" si="55"/>
        <v>0</v>
      </c>
      <c r="AU70" s="121">
        <v>0</v>
      </c>
      <c r="AV70" s="121">
        <f t="shared" si="56"/>
        <v>0</v>
      </c>
      <c r="AW70" s="122">
        <f t="shared" si="74"/>
        <v>0</v>
      </c>
      <c r="AX70" s="138"/>
      <c r="AY70" s="117"/>
      <c r="AZ70" s="117"/>
      <c r="BA70" s="123">
        <v>0</v>
      </c>
      <c r="BB70" s="120">
        <f t="shared" si="75"/>
        <v>0.85</v>
      </c>
      <c r="BC70" s="121">
        <f t="shared" si="64"/>
        <v>0</v>
      </c>
      <c r="BD70" s="121">
        <v>0</v>
      </c>
      <c r="BE70" s="121">
        <f t="shared" si="60"/>
        <v>0</v>
      </c>
      <c r="BF70" s="122">
        <f t="shared" si="76"/>
        <v>0</v>
      </c>
      <c r="BG70" s="295">
        <f t="shared" si="77"/>
        <v>0</v>
      </c>
      <c r="BH70" s="305">
        <v>0</v>
      </c>
      <c r="BI70" s="306">
        <v>0</v>
      </c>
      <c r="BJ70" s="306">
        <v>0</v>
      </c>
      <c r="BK70" s="307">
        <v>0</v>
      </c>
      <c r="BL70" s="307">
        <v>0</v>
      </c>
    </row>
    <row r="71" spans="1:119" ht="12.75" customHeight="1" x14ac:dyDescent="0.2">
      <c r="A71" s="840"/>
      <c r="B71" s="841"/>
      <c r="C71" s="841"/>
      <c r="D71" s="841"/>
      <c r="E71" s="841"/>
      <c r="F71" s="841"/>
      <c r="G71" s="841"/>
      <c r="H71" s="841"/>
      <c r="I71" s="841"/>
      <c r="J71" s="842"/>
      <c r="K71" s="247">
        <v>0</v>
      </c>
      <c r="L71" s="611">
        <f t="shared" si="65"/>
        <v>0.85</v>
      </c>
      <c r="M71" s="245">
        <f t="shared" si="44"/>
        <v>0</v>
      </c>
      <c r="N71" s="592">
        <f t="shared" si="66"/>
        <v>0</v>
      </c>
      <c r="O71" s="592">
        <f t="shared" si="67"/>
        <v>0</v>
      </c>
      <c r="P71" s="596">
        <f t="shared" si="68"/>
        <v>0</v>
      </c>
      <c r="Q71" s="595">
        <f t="shared" si="69"/>
        <v>0</v>
      </c>
      <c r="R71" s="380"/>
      <c r="S71" s="463">
        <v>0</v>
      </c>
      <c r="T71" s="464">
        <v>0</v>
      </c>
      <c r="U71" s="382">
        <f t="shared" si="70"/>
        <v>0</v>
      </c>
      <c r="V71" s="350">
        <v>0</v>
      </c>
      <c r="W71" s="355">
        <v>0</v>
      </c>
      <c r="X71" s="355">
        <v>0</v>
      </c>
      <c r="Y71" s="432">
        <v>0</v>
      </c>
      <c r="Z71" s="287">
        <v>0</v>
      </c>
      <c r="AA71" s="287">
        <v>0</v>
      </c>
      <c r="AB71" s="225">
        <v>0</v>
      </c>
      <c r="AC71" s="225">
        <v>0</v>
      </c>
      <c r="AD71" s="227">
        <v>0</v>
      </c>
      <c r="AE71" s="304">
        <v>0</v>
      </c>
      <c r="AF71" s="138"/>
      <c r="AG71" s="117"/>
      <c r="AH71" s="118"/>
      <c r="AI71" s="119">
        <v>0</v>
      </c>
      <c r="AJ71" s="120">
        <f t="shared" si="71"/>
        <v>0.85</v>
      </c>
      <c r="AK71" s="121">
        <f t="shared" si="51"/>
        <v>0</v>
      </c>
      <c r="AL71" s="121">
        <v>0</v>
      </c>
      <c r="AM71" s="121">
        <f t="shared" si="52"/>
        <v>0</v>
      </c>
      <c r="AN71" s="122">
        <f t="shared" si="72"/>
        <v>0</v>
      </c>
      <c r="AO71" s="138"/>
      <c r="AP71" s="117"/>
      <c r="AQ71" s="117"/>
      <c r="AR71" s="123">
        <v>0</v>
      </c>
      <c r="AS71" s="120">
        <f t="shared" si="73"/>
        <v>0.85</v>
      </c>
      <c r="AT71" s="121">
        <f t="shared" si="55"/>
        <v>0</v>
      </c>
      <c r="AU71" s="121">
        <v>0</v>
      </c>
      <c r="AV71" s="121">
        <f t="shared" si="56"/>
        <v>0</v>
      </c>
      <c r="AW71" s="122">
        <f t="shared" si="74"/>
        <v>0</v>
      </c>
      <c r="AX71" s="138"/>
      <c r="AY71" s="117"/>
      <c r="AZ71" s="117"/>
      <c r="BA71" s="123">
        <v>0</v>
      </c>
      <c r="BB71" s="120">
        <f t="shared" si="75"/>
        <v>0.85</v>
      </c>
      <c r="BC71" s="121">
        <f t="shared" si="64"/>
        <v>0</v>
      </c>
      <c r="BD71" s="121">
        <v>0</v>
      </c>
      <c r="BE71" s="121">
        <f t="shared" si="60"/>
        <v>0</v>
      </c>
      <c r="BF71" s="122">
        <f t="shared" si="76"/>
        <v>0</v>
      </c>
      <c r="BG71" s="295">
        <f t="shared" si="77"/>
        <v>0</v>
      </c>
      <c r="BH71" s="305">
        <v>0</v>
      </c>
      <c r="BI71" s="306">
        <v>0</v>
      </c>
      <c r="BJ71" s="306">
        <v>0</v>
      </c>
      <c r="BK71" s="307">
        <v>0</v>
      </c>
      <c r="BL71" s="307">
        <v>0</v>
      </c>
    </row>
    <row r="72" spans="1:119" ht="12.75" customHeight="1" x14ac:dyDescent="0.2">
      <c r="A72" s="840"/>
      <c r="B72" s="841"/>
      <c r="C72" s="841"/>
      <c r="D72" s="841"/>
      <c r="E72" s="841"/>
      <c r="F72" s="841"/>
      <c r="G72" s="841"/>
      <c r="H72" s="841"/>
      <c r="I72" s="841"/>
      <c r="J72" s="842"/>
      <c r="K72" s="247">
        <v>0</v>
      </c>
      <c r="L72" s="611">
        <f t="shared" si="65"/>
        <v>0.85</v>
      </c>
      <c r="M72" s="245">
        <f t="shared" si="44"/>
        <v>0</v>
      </c>
      <c r="N72" s="592">
        <f t="shared" si="66"/>
        <v>0</v>
      </c>
      <c r="O72" s="592">
        <f t="shared" si="67"/>
        <v>0</v>
      </c>
      <c r="P72" s="596">
        <f t="shared" si="68"/>
        <v>0</v>
      </c>
      <c r="Q72" s="595">
        <f t="shared" si="69"/>
        <v>0</v>
      </c>
      <c r="R72" s="380"/>
      <c r="S72" s="463">
        <v>0</v>
      </c>
      <c r="T72" s="464">
        <v>0</v>
      </c>
      <c r="U72" s="382">
        <f t="shared" si="70"/>
        <v>0</v>
      </c>
      <c r="V72" s="350">
        <v>0</v>
      </c>
      <c r="W72" s="355">
        <v>0</v>
      </c>
      <c r="X72" s="355">
        <v>0</v>
      </c>
      <c r="Y72" s="432">
        <v>0</v>
      </c>
      <c r="Z72" s="287">
        <v>0</v>
      </c>
      <c r="AA72" s="287">
        <v>0</v>
      </c>
      <c r="AB72" s="225">
        <v>0</v>
      </c>
      <c r="AC72" s="225">
        <v>0</v>
      </c>
      <c r="AD72" s="227">
        <v>0</v>
      </c>
      <c r="AE72" s="304">
        <v>0</v>
      </c>
      <c r="AF72" s="138"/>
      <c r="AG72" s="117"/>
      <c r="AH72" s="118"/>
      <c r="AI72" s="119">
        <v>0</v>
      </c>
      <c r="AJ72" s="120">
        <f t="shared" si="71"/>
        <v>0.85</v>
      </c>
      <c r="AK72" s="121">
        <f t="shared" si="51"/>
        <v>0</v>
      </c>
      <c r="AL72" s="121">
        <v>0</v>
      </c>
      <c r="AM72" s="121">
        <f t="shared" si="52"/>
        <v>0</v>
      </c>
      <c r="AN72" s="122">
        <f t="shared" si="72"/>
        <v>0</v>
      </c>
      <c r="AO72" s="138"/>
      <c r="AP72" s="117"/>
      <c r="AQ72" s="117"/>
      <c r="AR72" s="123">
        <v>0</v>
      </c>
      <c r="AS72" s="120">
        <f t="shared" si="73"/>
        <v>0.85</v>
      </c>
      <c r="AT72" s="121">
        <f t="shared" si="55"/>
        <v>0</v>
      </c>
      <c r="AU72" s="121">
        <v>0</v>
      </c>
      <c r="AV72" s="121">
        <f t="shared" si="56"/>
        <v>0</v>
      </c>
      <c r="AW72" s="122">
        <f t="shared" si="74"/>
        <v>0</v>
      </c>
      <c r="AX72" s="138"/>
      <c r="AY72" s="117"/>
      <c r="AZ72" s="117"/>
      <c r="BA72" s="123">
        <v>0</v>
      </c>
      <c r="BB72" s="120">
        <f t="shared" si="75"/>
        <v>0.85</v>
      </c>
      <c r="BC72" s="121">
        <f t="shared" si="64"/>
        <v>0</v>
      </c>
      <c r="BD72" s="121">
        <v>0</v>
      </c>
      <c r="BE72" s="121">
        <f t="shared" si="60"/>
        <v>0</v>
      </c>
      <c r="BF72" s="122">
        <f t="shared" si="76"/>
        <v>0</v>
      </c>
      <c r="BG72" s="295">
        <f t="shared" si="77"/>
        <v>0</v>
      </c>
      <c r="BH72" s="305">
        <v>0</v>
      </c>
      <c r="BI72" s="306">
        <v>0</v>
      </c>
      <c r="BJ72" s="306">
        <v>0</v>
      </c>
      <c r="BK72" s="307">
        <v>0</v>
      </c>
      <c r="BL72" s="307">
        <v>0</v>
      </c>
    </row>
    <row r="73" spans="1:119" ht="12.75" customHeight="1" x14ac:dyDescent="0.2">
      <c r="A73" s="840"/>
      <c r="B73" s="841"/>
      <c r="C73" s="841"/>
      <c r="D73" s="841"/>
      <c r="E73" s="841"/>
      <c r="F73" s="841"/>
      <c r="G73" s="841"/>
      <c r="H73" s="841"/>
      <c r="I73" s="841"/>
      <c r="J73" s="842"/>
      <c r="K73" s="247">
        <v>0</v>
      </c>
      <c r="L73" s="611">
        <f t="shared" si="65"/>
        <v>0.85</v>
      </c>
      <c r="M73" s="245">
        <f t="shared" si="44"/>
        <v>0</v>
      </c>
      <c r="N73" s="592">
        <f t="shared" si="66"/>
        <v>0</v>
      </c>
      <c r="O73" s="592">
        <f t="shared" si="67"/>
        <v>0</v>
      </c>
      <c r="P73" s="596">
        <f t="shared" si="68"/>
        <v>0</v>
      </c>
      <c r="Q73" s="595">
        <f t="shared" si="69"/>
        <v>0</v>
      </c>
      <c r="R73" s="380"/>
      <c r="S73" s="463">
        <v>0</v>
      </c>
      <c r="T73" s="464">
        <v>0</v>
      </c>
      <c r="U73" s="382">
        <f t="shared" si="70"/>
        <v>0</v>
      </c>
      <c r="V73" s="350">
        <v>0</v>
      </c>
      <c r="W73" s="355">
        <v>0</v>
      </c>
      <c r="X73" s="355">
        <v>0</v>
      </c>
      <c r="Y73" s="432">
        <v>0</v>
      </c>
      <c r="Z73" s="287">
        <v>0</v>
      </c>
      <c r="AA73" s="287">
        <v>0</v>
      </c>
      <c r="AB73" s="225">
        <v>0</v>
      </c>
      <c r="AC73" s="225">
        <v>0</v>
      </c>
      <c r="AD73" s="227">
        <v>0</v>
      </c>
      <c r="AE73" s="304">
        <v>0</v>
      </c>
      <c r="AF73" s="138"/>
      <c r="AG73" s="117"/>
      <c r="AH73" s="118"/>
      <c r="AI73" s="119">
        <v>0</v>
      </c>
      <c r="AJ73" s="120">
        <f t="shared" si="71"/>
        <v>0.85</v>
      </c>
      <c r="AK73" s="121">
        <f t="shared" si="51"/>
        <v>0</v>
      </c>
      <c r="AL73" s="121">
        <v>0</v>
      </c>
      <c r="AM73" s="121">
        <f t="shared" si="52"/>
        <v>0</v>
      </c>
      <c r="AN73" s="122">
        <f t="shared" si="72"/>
        <v>0</v>
      </c>
      <c r="AO73" s="138"/>
      <c r="AP73" s="117"/>
      <c r="AQ73" s="117"/>
      <c r="AR73" s="123">
        <v>0</v>
      </c>
      <c r="AS73" s="120">
        <f t="shared" si="73"/>
        <v>0.85</v>
      </c>
      <c r="AT73" s="121">
        <f t="shared" si="55"/>
        <v>0</v>
      </c>
      <c r="AU73" s="121">
        <v>0</v>
      </c>
      <c r="AV73" s="121">
        <f t="shared" si="56"/>
        <v>0</v>
      </c>
      <c r="AW73" s="122">
        <f t="shared" si="74"/>
        <v>0</v>
      </c>
      <c r="AX73" s="138"/>
      <c r="AY73" s="117"/>
      <c r="AZ73" s="117"/>
      <c r="BA73" s="123">
        <v>0</v>
      </c>
      <c r="BB73" s="120">
        <f t="shared" si="75"/>
        <v>0.85</v>
      </c>
      <c r="BC73" s="121">
        <f t="shared" si="64"/>
        <v>0</v>
      </c>
      <c r="BD73" s="121">
        <v>0</v>
      </c>
      <c r="BE73" s="121">
        <f t="shared" si="60"/>
        <v>0</v>
      </c>
      <c r="BF73" s="122">
        <f t="shared" si="76"/>
        <v>0</v>
      </c>
      <c r="BG73" s="295">
        <f t="shared" si="77"/>
        <v>0</v>
      </c>
      <c r="BH73" s="305">
        <v>0</v>
      </c>
      <c r="BI73" s="306">
        <v>0</v>
      </c>
      <c r="BJ73" s="306">
        <v>0</v>
      </c>
      <c r="BK73" s="307">
        <v>0</v>
      </c>
      <c r="BL73" s="307">
        <v>0</v>
      </c>
    </row>
    <row r="74" spans="1:119" x14ac:dyDescent="0.2">
      <c r="A74" s="840"/>
      <c r="B74" s="841"/>
      <c r="C74" s="841"/>
      <c r="D74" s="841"/>
      <c r="E74" s="841"/>
      <c r="F74" s="841"/>
      <c r="G74" s="841"/>
      <c r="H74" s="841"/>
      <c r="I74" s="841"/>
      <c r="J74" s="842"/>
      <c r="K74" s="247">
        <v>0</v>
      </c>
      <c r="L74" s="611">
        <f t="shared" si="65"/>
        <v>0.85</v>
      </c>
      <c r="M74" s="245">
        <f t="shared" si="44"/>
        <v>0</v>
      </c>
      <c r="N74" s="592">
        <f t="shared" si="66"/>
        <v>0</v>
      </c>
      <c r="O74" s="592">
        <f t="shared" si="67"/>
        <v>0</v>
      </c>
      <c r="P74" s="596">
        <f t="shared" si="68"/>
        <v>0</v>
      </c>
      <c r="Q74" s="595">
        <f t="shared" si="69"/>
        <v>0</v>
      </c>
      <c r="R74" s="380"/>
      <c r="S74" s="463">
        <v>0</v>
      </c>
      <c r="T74" s="464">
        <v>0</v>
      </c>
      <c r="U74" s="382">
        <f t="shared" si="70"/>
        <v>0</v>
      </c>
      <c r="V74" s="350">
        <v>0</v>
      </c>
      <c r="W74" s="355">
        <v>0</v>
      </c>
      <c r="X74" s="355">
        <v>0</v>
      </c>
      <c r="Y74" s="432">
        <v>0</v>
      </c>
      <c r="Z74" s="287">
        <v>0</v>
      </c>
      <c r="AA74" s="287">
        <v>0</v>
      </c>
      <c r="AB74" s="225">
        <v>0</v>
      </c>
      <c r="AC74" s="225">
        <v>0</v>
      </c>
      <c r="AD74" s="227">
        <v>0</v>
      </c>
      <c r="AE74" s="304">
        <v>0</v>
      </c>
      <c r="AF74" s="138"/>
      <c r="AG74" s="117"/>
      <c r="AH74" s="118"/>
      <c r="AI74" s="119">
        <v>0</v>
      </c>
      <c r="AJ74" s="120">
        <f t="shared" si="71"/>
        <v>0.85</v>
      </c>
      <c r="AK74" s="121">
        <f t="shared" si="51"/>
        <v>0</v>
      </c>
      <c r="AL74" s="121">
        <v>0</v>
      </c>
      <c r="AM74" s="121">
        <f t="shared" si="52"/>
        <v>0</v>
      </c>
      <c r="AN74" s="122">
        <f t="shared" si="72"/>
        <v>0</v>
      </c>
      <c r="AO74" s="138"/>
      <c r="AP74" s="117"/>
      <c r="AQ74" s="117"/>
      <c r="AR74" s="123">
        <v>0</v>
      </c>
      <c r="AS74" s="120">
        <f t="shared" si="73"/>
        <v>0.85</v>
      </c>
      <c r="AT74" s="121">
        <f t="shared" si="55"/>
        <v>0</v>
      </c>
      <c r="AU74" s="121">
        <v>0</v>
      </c>
      <c r="AV74" s="121">
        <f t="shared" si="56"/>
        <v>0</v>
      </c>
      <c r="AW74" s="122">
        <f t="shared" si="74"/>
        <v>0</v>
      </c>
      <c r="AX74" s="138"/>
      <c r="AY74" s="117"/>
      <c r="AZ74" s="117"/>
      <c r="BA74" s="123">
        <v>0</v>
      </c>
      <c r="BB74" s="120">
        <f t="shared" si="75"/>
        <v>0.85</v>
      </c>
      <c r="BC74" s="121">
        <f t="shared" si="64"/>
        <v>0</v>
      </c>
      <c r="BD74" s="121">
        <v>0</v>
      </c>
      <c r="BE74" s="121">
        <f t="shared" si="60"/>
        <v>0</v>
      </c>
      <c r="BF74" s="122">
        <f t="shared" si="76"/>
        <v>0</v>
      </c>
      <c r="BG74" s="295">
        <f t="shared" si="77"/>
        <v>0</v>
      </c>
      <c r="BH74" s="305">
        <v>0</v>
      </c>
      <c r="BI74" s="306">
        <v>0</v>
      </c>
      <c r="BJ74" s="306">
        <v>0</v>
      </c>
      <c r="BK74" s="307">
        <v>0</v>
      </c>
      <c r="BL74" s="307">
        <v>0</v>
      </c>
    </row>
    <row r="75" spans="1:119" x14ac:dyDescent="0.2">
      <c r="A75" s="840"/>
      <c r="B75" s="841"/>
      <c r="C75" s="841"/>
      <c r="D75" s="841"/>
      <c r="E75" s="841"/>
      <c r="F75" s="841"/>
      <c r="G75" s="841"/>
      <c r="H75" s="841"/>
      <c r="I75" s="841"/>
      <c r="J75" s="842"/>
      <c r="K75" s="247">
        <v>0</v>
      </c>
      <c r="L75" s="611">
        <f t="shared" si="65"/>
        <v>0.85</v>
      </c>
      <c r="M75" s="245">
        <f t="shared" si="44"/>
        <v>0</v>
      </c>
      <c r="N75" s="592">
        <f t="shared" si="66"/>
        <v>0</v>
      </c>
      <c r="O75" s="592">
        <f t="shared" si="67"/>
        <v>0</v>
      </c>
      <c r="P75" s="596">
        <f t="shared" si="68"/>
        <v>0</v>
      </c>
      <c r="Q75" s="595">
        <f t="shared" si="69"/>
        <v>0</v>
      </c>
      <c r="R75" s="380"/>
      <c r="S75" s="463">
        <v>0</v>
      </c>
      <c r="T75" s="464">
        <v>0</v>
      </c>
      <c r="U75" s="382">
        <f t="shared" si="70"/>
        <v>0</v>
      </c>
      <c r="V75" s="350">
        <v>0</v>
      </c>
      <c r="W75" s="355">
        <v>0</v>
      </c>
      <c r="X75" s="355">
        <v>0</v>
      </c>
      <c r="Y75" s="432">
        <v>0</v>
      </c>
      <c r="Z75" s="287">
        <v>0</v>
      </c>
      <c r="AA75" s="287">
        <v>0</v>
      </c>
      <c r="AB75" s="225">
        <v>0</v>
      </c>
      <c r="AC75" s="225">
        <v>0</v>
      </c>
      <c r="AD75" s="227">
        <v>0</v>
      </c>
      <c r="AE75" s="304">
        <v>0</v>
      </c>
      <c r="AF75" s="138"/>
      <c r="AG75" s="117"/>
      <c r="AH75" s="118"/>
      <c r="AI75" s="119">
        <v>0</v>
      </c>
      <c r="AJ75" s="120">
        <f t="shared" si="71"/>
        <v>0.85</v>
      </c>
      <c r="AK75" s="121">
        <f t="shared" si="51"/>
        <v>0</v>
      </c>
      <c r="AL75" s="121">
        <v>0</v>
      </c>
      <c r="AM75" s="121">
        <f t="shared" si="52"/>
        <v>0</v>
      </c>
      <c r="AN75" s="122">
        <f t="shared" si="72"/>
        <v>0</v>
      </c>
      <c r="AO75" s="138"/>
      <c r="AP75" s="117"/>
      <c r="AQ75" s="117"/>
      <c r="AR75" s="123">
        <v>0</v>
      </c>
      <c r="AS75" s="120">
        <f t="shared" si="73"/>
        <v>0.85</v>
      </c>
      <c r="AT75" s="121">
        <f t="shared" si="55"/>
        <v>0</v>
      </c>
      <c r="AU75" s="121">
        <v>0</v>
      </c>
      <c r="AV75" s="121">
        <f t="shared" si="56"/>
        <v>0</v>
      </c>
      <c r="AW75" s="122">
        <f t="shared" si="74"/>
        <v>0</v>
      </c>
      <c r="AX75" s="138"/>
      <c r="AY75" s="117"/>
      <c r="AZ75" s="117"/>
      <c r="BA75" s="123">
        <v>0</v>
      </c>
      <c r="BB75" s="120">
        <f t="shared" si="75"/>
        <v>0.85</v>
      </c>
      <c r="BC75" s="121">
        <f t="shared" si="64"/>
        <v>0</v>
      </c>
      <c r="BD75" s="121">
        <v>0</v>
      </c>
      <c r="BE75" s="121">
        <f t="shared" si="60"/>
        <v>0</v>
      </c>
      <c r="BF75" s="122">
        <f t="shared" si="76"/>
        <v>0</v>
      </c>
      <c r="BG75" s="295">
        <f t="shared" si="77"/>
        <v>0</v>
      </c>
      <c r="BH75" s="305">
        <v>0</v>
      </c>
      <c r="BI75" s="306">
        <v>0</v>
      </c>
      <c r="BJ75" s="306">
        <v>0</v>
      </c>
      <c r="BK75" s="307">
        <v>0</v>
      </c>
      <c r="BL75" s="307">
        <v>0</v>
      </c>
    </row>
    <row r="76" spans="1:119" x14ac:dyDescent="0.2">
      <c r="A76" s="840"/>
      <c r="B76" s="841"/>
      <c r="C76" s="841"/>
      <c r="D76" s="841"/>
      <c r="E76" s="841"/>
      <c r="F76" s="841"/>
      <c r="G76" s="841"/>
      <c r="H76" s="841"/>
      <c r="I76" s="841"/>
      <c r="J76" s="842"/>
      <c r="K76" s="247">
        <v>0</v>
      </c>
      <c r="L76" s="611">
        <f t="shared" si="65"/>
        <v>0.85</v>
      </c>
      <c r="M76" s="245">
        <f t="shared" si="44"/>
        <v>0</v>
      </c>
      <c r="N76" s="592">
        <f t="shared" si="66"/>
        <v>0</v>
      </c>
      <c r="O76" s="592">
        <f t="shared" si="67"/>
        <v>0</v>
      </c>
      <c r="P76" s="596">
        <f t="shared" si="68"/>
        <v>0</v>
      </c>
      <c r="Q76" s="595">
        <f t="shared" si="69"/>
        <v>0</v>
      </c>
      <c r="R76" s="380"/>
      <c r="S76" s="463">
        <v>0</v>
      </c>
      <c r="T76" s="464">
        <v>0</v>
      </c>
      <c r="U76" s="382">
        <f t="shared" si="70"/>
        <v>0</v>
      </c>
      <c r="V76" s="350">
        <v>0</v>
      </c>
      <c r="W76" s="355">
        <v>0</v>
      </c>
      <c r="X76" s="355">
        <v>0</v>
      </c>
      <c r="Y76" s="432">
        <v>0</v>
      </c>
      <c r="Z76" s="287">
        <v>0</v>
      </c>
      <c r="AA76" s="287">
        <v>0</v>
      </c>
      <c r="AB76" s="225">
        <v>0</v>
      </c>
      <c r="AC76" s="225">
        <v>0</v>
      </c>
      <c r="AD76" s="227">
        <v>0</v>
      </c>
      <c r="AE76" s="304">
        <v>0</v>
      </c>
      <c r="AF76" s="138"/>
      <c r="AG76" s="117"/>
      <c r="AH76" s="118"/>
      <c r="AI76" s="119">
        <v>0</v>
      </c>
      <c r="AJ76" s="120">
        <f t="shared" si="71"/>
        <v>0.85</v>
      </c>
      <c r="AK76" s="121">
        <f t="shared" si="51"/>
        <v>0</v>
      </c>
      <c r="AL76" s="121">
        <v>0</v>
      </c>
      <c r="AM76" s="121">
        <f t="shared" si="52"/>
        <v>0</v>
      </c>
      <c r="AN76" s="122">
        <f t="shared" si="72"/>
        <v>0</v>
      </c>
      <c r="AO76" s="138"/>
      <c r="AP76" s="117"/>
      <c r="AQ76" s="117"/>
      <c r="AR76" s="123">
        <v>0</v>
      </c>
      <c r="AS76" s="120">
        <f t="shared" si="73"/>
        <v>0.85</v>
      </c>
      <c r="AT76" s="121">
        <f t="shared" si="55"/>
        <v>0</v>
      </c>
      <c r="AU76" s="121">
        <v>0</v>
      </c>
      <c r="AV76" s="121">
        <f t="shared" si="56"/>
        <v>0</v>
      </c>
      <c r="AW76" s="122">
        <f t="shared" si="74"/>
        <v>0</v>
      </c>
      <c r="AX76" s="138"/>
      <c r="AY76" s="117"/>
      <c r="AZ76" s="117"/>
      <c r="BA76" s="123">
        <v>0</v>
      </c>
      <c r="BB76" s="120">
        <f t="shared" si="75"/>
        <v>0.85</v>
      </c>
      <c r="BC76" s="121">
        <f t="shared" si="64"/>
        <v>0</v>
      </c>
      <c r="BD76" s="121">
        <v>0</v>
      </c>
      <c r="BE76" s="121">
        <f t="shared" si="60"/>
        <v>0</v>
      </c>
      <c r="BF76" s="122">
        <f t="shared" si="76"/>
        <v>0</v>
      </c>
      <c r="BG76" s="295">
        <f t="shared" si="77"/>
        <v>0</v>
      </c>
      <c r="BH76" s="305">
        <v>0</v>
      </c>
      <c r="BI76" s="306">
        <v>0</v>
      </c>
      <c r="BJ76" s="306">
        <v>0</v>
      </c>
      <c r="BK76" s="307">
        <v>0</v>
      </c>
      <c r="BL76" s="307">
        <v>0</v>
      </c>
    </row>
    <row r="77" spans="1:119" x14ac:dyDescent="0.2">
      <c r="A77" s="840"/>
      <c r="B77" s="841"/>
      <c r="C77" s="841"/>
      <c r="D77" s="841"/>
      <c r="E77" s="841"/>
      <c r="F77" s="841"/>
      <c r="G77" s="841"/>
      <c r="H77" s="841"/>
      <c r="I77" s="841"/>
      <c r="J77" s="842"/>
      <c r="K77" s="247">
        <v>0</v>
      </c>
      <c r="L77" s="611">
        <f t="shared" si="65"/>
        <v>0.85</v>
      </c>
      <c r="M77" s="245">
        <f t="shared" si="44"/>
        <v>0</v>
      </c>
      <c r="N77" s="592">
        <f t="shared" si="66"/>
        <v>0</v>
      </c>
      <c r="O77" s="592">
        <f t="shared" si="67"/>
        <v>0</v>
      </c>
      <c r="P77" s="596">
        <f t="shared" si="68"/>
        <v>0</v>
      </c>
      <c r="Q77" s="595">
        <f t="shared" si="69"/>
        <v>0</v>
      </c>
      <c r="R77" s="380"/>
      <c r="S77" s="463">
        <v>0</v>
      </c>
      <c r="T77" s="464">
        <v>0</v>
      </c>
      <c r="U77" s="382">
        <f t="shared" si="70"/>
        <v>0</v>
      </c>
      <c r="V77" s="350">
        <v>0</v>
      </c>
      <c r="W77" s="355">
        <v>0</v>
      </c>
      <c r="X77" s="355">
        <v>0</v>
      </c>
      <c r="Y77" s="432">
        <v>0</v>
      </c>
      <c r="Z77" s="287">
        <v>0</v>
      </c>
      <c r="AA77" s="287">
        <v>0</v>
      </c>
      <c r="AB77" s="225">
        <v>0</v>
      </c>
      <c r="AC77" s="225">
        <v>0</v>
      </c>
      <c r="AD77" s="227">
        <v>0</v>
      </c>
      <c r="AE77" s="304">
        <v>0</v>
      </c>
      <c r="AF77" s="138"/>
      <c r="AG77" s="117"/>
      <c r="AH77" s="118"/>
      <c r="AI77" s="119">
        <v>0</v>
      </c>
      <c r="AJ77" s="120">
        <f t="shared" si="71"/>
        <v>0.85</v>
      </c>
      <c r="AK77" s="121">
        <f t="shared" si="51"/>
        <v>0</v>
      </c>
      <c r="AL77" s="121">
        <v>0</v>
      </c>
      <c r="AM77" s="121">
        <f t="shared" si="52"/>
        <v>0</v>
      </c>
      <c r="AN77" s="122">
        <f t="shared" si="72"/>
        <v>0</v>
      </c>
      <c r="AO77" s="138"/>
      <c r="AP77" s="117"/>
      <c r="AQ77" s="117"/>
      <c r="AR77" s="123">
        <v>0</v>
      </c>
      <c r="AS77" s="120">
        <f t="shared" si="73"/>
        <v>0.85</v>
      </c>
      <c r="AT77" s="121">
        <f t="shared" si="55"/>
        <v>0</v>
      </c>
      <c r="AU77" s="121">
        <v>0</v>
      </c>
      <c r="AV77" s="121">
        <f t="shared" si="56"/>
        <v>0</v>
      </c>
      <c r="AW77" s="122">
        <f t="shared" si="74"/>
        <v>0</v>
      </c>
      <c r="AX77" s="138"/>
      <c r="AY77" s="117"/>
      <c r="AZ77" s="117"/>
      <c r="BA77" s="123">
        <v>0</v>
      </c>
      <c r="BB77" s="120">
        <f t="shared" si="75"/>
        <v>0.85</v>
      </c>
      <c r="BC77" s="121">
        <f t="shared" si="64"/>
        <v>0</v>
      </c>
      <c r="BD77" s="121">
        <v>0</v>
      </c>
      <c r="BE77" s="121">
        <f t="shared" si="60"/>
        <v>0</v>
      </c>
      <c r="BF77" s="122">
        <f t="shared" si="76"/>
        <v>0</v>
      </c>
      <c r="BG77" s="295">
        <f t="shared" si="77"/>
        <v>0</v>
      </c>
      <c r="BH77" s="305">
        <v>0</v>
      </c>
      <c r="BI77" s="306">
        <v>0</v>
      </c>
      <c r="BJ77" s="306">
        <v>0</v>
      </c>
      <c r="BK77" s="307">
        <v>0</v>
      </c>
      <c r="BL77" s="307">
        <v>0</v>
      </c>
    </row>
    <row r="78" spans="1:119" x14ac:dyDescent="0.2">
      <c r="A78" s="840"/>
      <c r="B78" s="841"/>
      <c r="C78" s="841"/>
      <c r="D78" s="841"/>
      <c r="E78" s="841"/>
      <c r="F78" s="841"/>
      <c r="G78" s="841"/>
      <c r="H78" s="841"/>
      <c r="I78" s="841"/>
      <c r="J78" s="842"/>
      <c r="K78" s="247">
        <v>0</v>
      </c>
      <c r="L78" s="611">
        <f t="shared" si="65"/>
        <v>0.85</v>
      </c>
      <c r="M78" s="245">
        <f t="shared" si="44"/>
        <v>0</v>
      </c>
      <c r="N78" s="592">
        <f t="shared" si="66"/>
        <v>0</v>
      </c>
      <c r="O78" s="592">
        <f t="shared" si="67"/>
        <v>0</v>
      </c>
      <c r="P78" s="596">
        <f>ROUND(M78*$G$7,2)</f>
        <v>0</v>
      </c>
      <c r="Q78" s="595">
        <f t="shared" si="69"/>
        <v>0</v>
      </c>
      <c r="R78" s="380"/>
      <c r="S78" s="463">
        <v>0</v>
      </c>
      <c r="T78" s="464">
        <v>0</v>
      </c>
      <c r="U78" s="382">
        <f t="shared" si="70"/>
        <v>0</v>
      </c>
      <c r="V78" s="350">
        <v>0</v>
      </c>
      <c r="W78" s="355">
        <v>0</v>
      </c>
      <c r="X78" s="355">
        <v>0</v>
      </c>
      <c r="Y78" s="432">
        <v>0</v>
      </c>
      <c r="Z78" s="287">
        <v>0</v>
      </c>
      <c r="AA78" s="287">
        <v>0</v>
      </c>
      <c r="AB78" s="225">
        <v>0</v>
      </c>
      <c r="AC78" s="225">
        <v>0</v>
      </c>
      <c r="AD78" s="227">
        <v>0</v>
      </c>
      <c r="AE78" s="304">
        <v>0</v>
      </c>
      <c r="AF78" s="138"/>
      <c r="AG78" s="117"/>
      <c r="AH78" s="118"/>
      <c r="AI78" s="119">
        <v>0</v>
      </c>
      <c r="AJ78" s="120">
        <f t="shared" si="71"/>
        <v>0.85</v>
      </c>
      <c r="AK78" s="121">
        <f t="shared" si="51"/>
        <v>0</v>
      </c>
      <c r="AL78" s="121">
        <v>0</v>
      </c>
      <c r="AM78" s="121">
        <f t="shared" si="52"/>
        <v>0</v>
      </c>
      <c r="AN78" s="122">
        <f t="shared" si="72"/>
        <v>0</v>
      </c>
      <c r="AO78" s="138"/>
      <c r="AP78" s="117"/>
      <c r="AQ78" s="117"/>
      <c r="AR78" s="123">
        <v>0</v>
      </c>
      <c r="AS78" s="120">
        <f t="shared" si="73"/>
        <v>0.85</v>
      </c>
      <c r="AT78" s="121">
        <f t="shared" si="55"/>
        <v>0</v>
      </c>
      <c r="AU78" s="121">
        <v>0</v>
      </c>
      <c r="AV78" s="121">
        <f t="shared" si="56"/>
        <v>0</v>
      </c>
      <c r="AW78" s="122">
        <f t="shared" si="74"/>
        <v>0</v>
      </c>
      <c r="AX78" s="138"/>
      <c r="AY78" s="117"/>
      <c r="AZ78" s="117"/>
      <c r="BA78" s="123">
        <v>0</v>
      </c>
      <c r="BB78" s="120">
        <f t="shared" si="75"/>
        <v>0.85</v>
      </c>
      <c r="BC78" s="121">
        <f t="shared" si="64"/>
        <v>0</v>
      </c>
      <c r="BD78" s="121">
        <v>0</v>
      </c>
      <c r="BE78" s="121">
        <f t="shared" si="60"/>
        <v>0</v>
      </c>
      <c r="BF78" s="122">
        <f t="shared" si="76"/>
        <v>0</v>
      </c>
      <c r="BG78" s="295">
        <f t="shared" si="77"/>
        <v>0</v>
      </c>
      <c r="BH78" s="305">
        <v>0</v>
      </c>
      <c r="BI78" s="306">
        <v>0</v>
      </c>
      <c r="BJ78" s="306">
        <v>0</v>
      </c>
      <c r="BK78" s="307">
        <v>0</v>
      </c>
      <c r="BL78" s="307">
        <v>0</v>
      </c>
    </row>
    <row r="79" spans="1:119" s="311" customFormat="1" ht="13.5" thickBot="1" x14ac:dyDescent="0.25">
      <c r="A79" s="843" t="s">
        <v>36</v>
      </c>
      <c r="B79" s="844"/>
      <c r="C79" s="844"/>
      <c r="D79" s="844"/>
      <c r="E79" s="844"/>
      <c r="F79" s="844"/>
      <c r="G79" s="844"/>
      <c r="H79" s="844"/>
      <c r="I79" s="844"/>
      <c r="J79" s="844"/>
      <c r="K79" s="845"/>
      <c r="L79" s="610"/>
      <c r="M79" s="250">
        <f t="shared" ref="M79:U79" si="78">SUM(M53:M78)</f>
        <v>0</v>
      </c>
      <c r="N79" s="392">
        <f t="shared" si="78"/>
        <v>0</v>
      </c>
      <c r="O79" s="392">
        <f t="shared" si="78"/>
        <v>0</v>
      </c>
      <c r="P79" s="392">
        <f t="shared" si="78"/>
        <v>0</v>
      </c>
      <c r="Q79" s="390">
        <f t="shared" si="78"/>
        <v>0</v>
      </c>
      <c r="R79" s="390">
        <f t="shared" si="78"/>
        <v>0</v>
      </c>
      <c r="S79" s="390">
        <f>SUM(S53:S78)</f>
        <v>0</v>
      </c>
      <c r="T79" s="391">
        <f>SUM(T53:T78)</f>
        <v>0</v>
      </c>
      <c r="U79" s="393">
        <f t="shared" si="78"/>
        <v>0</v>
      </c>
      <c r="V79" s="352">
        <f t="shared" ref="V79:AE79" si="79">SUM(V53:V78)</f>
        <v>0</v>
      </c>
      <c r="W79" s="353">
        <f t="shared" si="79"/>
        <v>0</v>
      </c>
      <c r="X79" s="353">
        <f t="shared" si="79"/>
        <v>0</v>
      </c>
      <c r="Y79" s="431"/>
      <c r="Z79" s="135">
        <f t="shared" si="79"/>
        <v>0</v>
      </c>
      <c r="AA79" s="135">
        <f t="shared" si="79"/>
        <v>0</v>
      </c>
      <c r="AB79" s="135">
        <f t="shared" si="79"/>
        <v>0</v>
      </c>
      <c r="AC79" s="135">
        <f t="shared" si="79"/>
        <v>0</v>
      </c>
      <c r="AD79" s="135">
        <f t="shared" si="79"/>
        <v>0</v>
      </c>
      <c r="AE79" s="136">
        <f t="shared" si="79"/>
        <v>0</v>
      </c>
      <c r="AF79" s="143"/>
      <c r="AG79" s="144"/>
      <c r="AH79" s="145"/>
      <c r="AI79" s="129"/>
      <c r="AJ79" s="146"/>
      <c r="AK79" s="131">
        <f>SUM(AK53:AK78)</f>
        <v>0</v>
      </c>
      <c r="AL79" s="131">
        <f>SUM(AL53:AL78)</f>
        <v>0</v>
      </c>
      <c r="AM79" s="131">
        <f>SUM(AM53:AM78)</f>
        <v>0</v>
      </c>
      <c r="AN79" s="132">
        <f>SUM(AN53:AN78)</f>
        <v>0</v>
      </c>
      <c r="AO79" s="143"/>
      <c r="AP79" s="144"/>
      <c r="AQ79" s="144"/>
      <c r="AR79" s="147"/>
      <c r="AS79" s="148"/>
      <c r="AT79" s="135">
        <f>SUM(AT53:AT78)</f>
        <v>0</v>
      </c>
      <c r="AU79" s="131">
        <f>SUM(AU53:AU78)</f>
        <v>0</v>
      </c>
      <c r="AV79" s="131">
        <f>SUM(AV53:AV78)</f>
        <v>0</v>
      </c>
      <c r="AW79" s="136">
        <f>SUM(AW53:AW78)</f>
        <v>0</v>
      </c>
      <c r="AX79" s="143"/>
      <c r="AY79" s="144"/>
      <c r="AZ79" s="144"/>
      <c r="BA79" s="147"/>
      <c r="BB79" s="148"/>
      <c r="BC79" s="135">
        <f>SUM(BC53:BC78)</f>
        <v>0</v>
      </c>
      <c r="BD79" s="131">
        <f>SUM(BD53:BD78)</f>
        <v>0</v>
      </c>
      <c r="BE79" s="131">
        <f>SUM(BE53:BE78)</f>
        <v>0</v>
      </c>
      <c r="BF79" s="136">
        <f>SUM(BF53:BF78)</f>
        <v>0</v>
      </c>
      <c r="BG79" s="308">
        <f t="shared" ref="BG79:BL79" si="80">SUM(BG53:BG78)</f>
        <v>0</v>
      </c>
      <c r="BH79" s="300">
        <f t="shared" si="80"/>
        <v>0</v>
      </c>
      <c r="BI79" s="309">
        <f t="shared" si="80"/>
        <v>0</v>
      </c>
      <c r="BJ79" s="309">
        <f t="shared" si="80"/>
        <v>0</v>
      </c>
      <c r="BK79" s="310">
        <f t="shared" si="80"/>
        <v>0</v>
      </c>
      <c r="BL79" s="310">
        <f t="shared" si="80"/>
        <v>0</v>
      </c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</row>
    <row r="80" spans="1:119" s="293" customFormat="1" x14ac:dyDescent="0.2">
      <c r="A80" s="512" t="s">
        <v>56</v>
      </c>
      <c r="B80" s="806"/>
      <c r="C80" s="806"/>
      <c r="D80" s="806"/>
      <c r="E80" s="513"/>
      <c r="F80" s="513"/>
      <c r="G80" s="513"/>
      <c r="H80" s="513"/>
      <c r="I80" s="513"/>
      <c r="J80" s="514"/>
      <c r="K80" s="862" t="s">
        <v>57</v>
      </c>
      <c r="L80" s="862"/>
      <c r="M80" s="862"/>
      <c r="N80" s="377"/>
      <c r="O80" s="377"/>
      <c r="P80" s="377"/>
      <c r="Q80" s="377"/>
      <c r="R80" s="377"/>
      <c r="S80" s="377"/>
      <c r="T80" s="378"/>
      <c r="U80" s="349"/>
      <c r="V80" s="348"/>
      <c r="W80" s="349"/>
      <c r="X80" s="349"/>
      <c r="Y80" s="425"/>
      <c r="Z80" s="109"/>
      <c r="AA80" s="109"/>
      <c r="AB80" s="109"/>
      <c r="AC80" s="109"/>
      <c r="AD80" s="109"/>
      <c r="AE80" s="115"/>
      <c r="AF80" s="108"/>
      <c r="AG80" s="109"/>
      <c r="AH80" s="109"/>
      <c r="AI80" s="110"/>
      <c r="AJ80" s="137"/>
      <c r="AK80" s="111"/>
      <c r="AL80" s="111"/>
      <c r="AM80" s="111"/>
      <c r="AN80" s="112"/>
      <c r="AO80" s="108"/>
      <c r="AP80" s="109"/>
      <c r="AQ80" s="109"/>
      <c r="AR80" s="113"/>
      <c r="AS80" s="114"/>
      <c r="AT80" s="109"/>
      <c r="AU80" s="111"/>
      <c r="AV80" s="111"/>
      <c r="AW80" s="115"/>
      <c r="AX80" s="108"/>
      <c r="AY80" s="109"/>
      <c r="AZ80" s="109"/>
      <c r="BA80" s="113"/>
      <c r="BB80" s="114"/>
      <c r="BC80" s="109"/>
      <c r="BD80" s="111"/>
      <c r="BE80" s="111"/>
      <c r="BF80" s="115"/>
      <c r="BG80" s="108"/>
      <c r="BH80" s="108"/>
      <c r="BI80" s="109"/>
      <c r="BJ80" s="109"/>
      <c r="BK80" s="109"/>
      <c r="BL80" s="115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</row>
    <row r="81" spans="1:119" s="293" customFormat="1" x14ac:dyDescent="0.2">
      <c r="A81" s="438" t="s">
        <v>352</v>
      </c>
      <c r="B81" s="804" t="s">
        <v>348</v>
      </c>
      <c r="C81" s="439"/>
      <c r="D81" s="805">
        <v>0</v>
      </c>
      <c r="E81" s="803" t="s">
        <v>349</v>
      </c>
      <c r="F81" s="848" t="s">
        <v>350</v>
      </c>
      <c r="G81" s="849"/>
      <c r="H81" s="849"/>
      <c r="I81" s="849"/>
      <c r="J81" s="850"/>
      <c r="K81" s="835"/>
      <c r="L81" s="835"/>
      <c r="M81" s="836"/>
      <c r="N81" s="387"/>
      <c r="O81" s="387"/>
      <c r="P81" s="387"/>
      <c r="Q81" s="387"/>
      <c r="R81" s="387"/>
      <c r="S81" s="387"/>
      <c r="T81" s="388"/>
      <c r="U81" s="349"/>
      <c r="V81" s="348"/>
      <c r="W81" s="349"/>
      <c r="X81" s="349"/>
      <c r="Y81" s="425"/>
      <c r="Z81" s="109"/>
      <c r="AA81" s="109"/>
      <c r="AB81" s="109"/>
      <c r="AC81" s="109"/>
      <c r="AD81" s="109"/>
      <c r="AE81" s="115"/>
      <c r="AF81" s="108"/>
      <c r="AG81" s="109"/>
      <c r="AH81" s="109"/>
      <c r="AI81" s="139"/>
      <c r="AJ81" s="140"/>
      <c r="AK81" s="141"/>
      <c r="AL81" s="141"/>
      <c r="AM81" s="141"/>
      <c r="AN81" s="142"/>
      <c r="AO81" s="108"/>
      <c r="AP81" s="109"/>
      <c r="AQ81" s="109"/>
      <c r="AR81" s="113"/>
      <c r="AS81" s="114"/>
      <c r="AT81" s="109"/>
      <c r="AU81" s="141"/>
      <c r="AV81" s="141"/>
      <c r="AW81" s="115"/>
      <c r="AX81" s="108"/>
      <c r="AY81" s="109"/>
      <c r="AZ81" s="109"/>
      <c r="BA81" s="113"/>
      <c r="BB81" s="114"/>
      <c r="BC81" s="109"/>
      <c r="BD81" s="141"/>
      <c r="BE81" s="141"/>
      <c r="BF81" s="115"/>
      <c r="BG81" s="108"/>
      <c r="BH81" s="108"/>
      <c r="BI81" s="109"/>
      <c r="BJ81" s="109"/>
      <c r="BK81" s="109"/>
      <c r="BL81" s="115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</row>
    <row r="82" spans="1:119" x14ac:dyDescent="0.2">
      <c r="A82" s="470" t="s">
        <v>158</v>
      </c>
      <c r="B82" s="807">
        <f>$G$4+$G$5</f>
        <v>18</v>
      </c>
      <c r="C82" s="767" t="s">
        <v>151</v>
      </c>
      <c r="D82" s="808">
        <f>D81</f>
        <v>0</v>
      </c>
      <c r="E82" s="471" t="s">
        <v>130</v>
      </c>
      <c r="F82" s="473">
        <v>0</v>
      </c>
      <c r="G82" s="258" t="str">
        <f>$K$4</f>
        <v>EUR</v>
      </c>
      <c r="H82" s="819" t="s">
        <v>157</v>
      </c>
      <c r="I82" s="819"/>
      <c r="J82" s="820"/>
      <c r="K82" s="259">
        <f>(B82*D82*F82)/($G$4+$G$5)</f>
        <v>0</v>
      </c>
      <c r="L82" s="611">
        <f t="shared" ref="L82:L89" si="81">$K$5</f>
        <v>0.85</v>
      </c>
      <c r="M82" s="260">
        <f t="shared" ref="M82:M157" si="82">ROUND(K82/L82,2)</f>
        <v>0</v>
      </c>
      <c r="N82" s="592">
        <f>ROUND(M82*$G$4,2)</f>
        <v>0</v>
      </c>
      <c r="O82" s="592">
        <f>ROUND(M82*$G$5,2)</f>
        <v>0</v>
      </c>
      <c r="P82" s="380"/>
      <c r="Q82" s="380"/>
      <c r="R82" s="380"/>
      <c r="S82" s="380"/>
      <c r="T82" s="381"/>
      <c r="U82" s="382">
        <f t="shared" ref="U82:U92" si="83">ROUND(N82+O82+P82+Q82+R82+S82+T82,2)</f>
        <v>0</v>
      </c>
      <c r="V82" s="350">
        <v>0</v>
      </c>
      <c r="W82" s="355">
        <v>0</v>
      </c>
      <c r="X82" s="355">
        <v>0</v>
      </c>
      <c r="Y82" s="432">
        <v>0</v>
      </c>
      <c r="Z82" s="287">
        <v>0</v>
      </c>
      <c r="AA82" s="287">
        <v>0</v>
      </c>
      <c r="AB82" s="225">
        <v>0</v>
      </c>
      <c r="AC82" s="225">
        <v>0</v>
      </c>
      <c r="AD82" s="227">
        <v>0</v>
      </c>
      <c r="AE82" s="304">
        <v>0</v>
      </c>
      <c r="AF82" s="116"/>
      <c r="AG82" s="117"/>
      <c r="AH82" s="118"/>
      <c r="AI82" s="119">
        <v>0</v>
      </c>
      <c r="AJ82" s="120">
        <f t="shared" ref="AJ82:AJ145" si="84">$AJ$5</f>
        <v>0.85</v>
      </c>
      <c r="AK82" s="121">
        <f t="shared" ref="AK82:AK90" si="85">ROUND(AI82/AJ82,2)</f>
        <v>0</v>
      </c>
      <c r="AL82" s="121">
        <v>0</v>
      </c>
      <c r="AM82" s="121">
        <f t="shared" ref="AM82:AM89" si="86">AK82+AL82</f>
        <v>0</v>
      </c>
      <c r="AN82" s="122">
        <f>ROUND((Z82+AA82)-(AK82+AL82),2)</f>
        <v>0</v>
      </c>
      <c r="AO82" s="116"/>
      <c r="AP82" s="117"/>
      <c r="AQ82" s="117"/>
      <c r="AR82" s="123">
        <v>0</v>
      </c>
      <c r="AS82" s="120">
        <f t="shared" ref="AS82:AS145" si="87">$AS$5</f>
        <v>0.85</v>
      </c>
      <c r="AT82" s="121">
        <f t="shared" ref="AT82:AT90" si="88">ROUND(AR82/AS82,2)</f>
        <v>0</v>
      </c>
      <c r="AU82" s="121">
        <v>0</v>
      </c>
      <c r="AV82" s="121">
        <f t="shared" ref="AV82:AV89" si="89">AT82+AU82</f>
        <v>0</v>
      </c>
      <c r="AW82" s="122">
        <f t="shared" ref="AW82:AW92" si="90">ROUND((AB82+AC82)-(AV82),2)</f>
        <v>0</v>
      </c>
      <c r="AX82" s="116"/>
      <c r="AY82" s="117"/>
      <c r="AZ82" s="117"/>
      <c r="BA82" s="123">
        <v>0</v>
      </c>
      <c r="BB82" s="120">
        <f t="shared" ref="BB82:BB90" si="91">$BB$5</f>
        <v>0.85</v>
      </c>
      <c r="BC82" s="121">
        <f t="shared" ref="BC82:BC90" si="92">ROUND(BA82/BB82,2)</f>
        <v>0</v>
      </c>
      <c r="BD82" s="121">
        <v>0</v>
      </c>
      <c r="BE82" s="121">
        <f t="shared" ref="BE82:BE89" si="93">BC82+BD82</f>
        <v>0</v>
      </c>
      <c r="BF82" s="122">
        <f t="shared" ref="BF82:BF92" si="94">ROUND((AD82+AE82)-(BE82),2)</f>
        <v>0</v>
      </c>
      <c r="BG82" s="295">
        <f t="shared" ref="BG82:BG92" si="95">U82-V82-W82-X82-AM82-AV82-BE82</f>
        <v>0</v>
      </c>
      <c r="BH82" s="296">
        <v>0</v>
      </c>
      <c r="BI82" s="297">
        <v>0</v>
      </c>
      <c r="BJ82" s="297">
        <v>0</v>
      </c>
      <c r="BK82" s="298">
        <v>0</v>
      </c>
      <c r="BL82" s="298">
        <v>0</v>
      </c>
    </row>
    <row r="83" spans="1:119" x14ac:dyDescent="0.2">
      <c r="A83" s="470" t="s">
        <v>159</v>
      </c>
      <c r="B83" s="469">
        <v>0</v>
      </c>
      <c r="C83" s="470" t="s">
        <v>151</v>
      </c>
      <c r="D83" s="809">
        <f>D81</f>
        <v>0</v>
      </c>
      <c r="E83" s="471" t="s">
        <v>130</v>
      </c>
      <c r="F83" s="473">
        <v>0</v>
      </c>
      <c r="G83" s="258" t="str">
        <f>$K$4</f>
        <v>EUR</v>
      </c>
      <c r="H83" s="819" t="s">
        <v>157</v>
      </c>
      <c r="I83" s="819"/>
      <c r="J83" s="820"/>
      <c r="K83" s="259">
        <f t="shared" ref="K83:K84" si="96">(B83*D83*F83)/($G$4+$G$5)</f>
        <v>0</v>
      </c>
      <c r="L83" s="611">
        <f t="shared" si="81"/>
        <v>0.85</v>
      </c>
      <c r="M83" s="260">
        <f t="shared" si="82"/>
        <v>0</v>
      </c>
      <c r="N83" s="592">
        <f>ROUND(M83*$G$4,2)</f>
        <v>0</v>
      </c>
      <c r="O83" s="592">
        <f>ROUND(M83*$G$5,2)</f>
        <v>0</v>
      </c>
      <c r="P83" s="380"/>
      <c r="Q83" s="380"/>
      <c r="R83" s="380"/>
      <c r="S83" s="380"/>
      <c r="T83" s="381"/>
      <c r="U83" s="382">
        <f t="shared" si="83"/>
        <v>0</v>
      </c>
      <c r="V83" s="350">
        <v>0</v>
      </c>
      <c r="W83" s="355">
        <v>0</v>
      </c>
      <c r="X83" s="355">
        <v>0</v>
      </c>
      <c r="Y83" s="432">
        <v>0</v>
      </c>
      <c r="Z83" s="287">
        <v>0</v>
      </c>
      <c r="AA83" s="287">
        <v>0</v>
      </c>
      <c r="AB83" s="225">
        <v>0</v>
      </c>
      <c r="AC83" s="225">
        <v>0</v>
      </c>
      <c r="AD83" s="227">
        <v>0</v>
      </c>
      <c r="AE83" s="304">
        <v>0</v>
      </c>
      <c r="AF83" s="116"/>
      <c r="AG83" s="117"/>
      <c r="AH83" s="118"/>
      <c r="AI83" s="119">
        <v>0</v>
      </c>
      <c r="AJ83" s="120">
        <f t="shared" si="84"/>
        <v>0.85</v>
      </c>
      <c r="AK83" s="121">
        <f t="shared" si="85"/>
        <v>0</v>
      </c>
      <c r="AL83" s="121">
        <v>0</v>
      </c>
      <c r="AM83" s="121">
        <f>AK83+AL83</f>
        <v>0</v>
      </c>
      <c r="AN83" s="122">
        <f>ROUND((Z83+AA83)-(AK83+AL83),2)</f>
        <v>0</v>
      </c>
      <c r="AO83" s="116"/>
      <c r="AP83" s="117"/>
      <c r="AQ83" s="117"/>
      <c r="AR83" s="123">
        <v>0</v>
      </c>
      <c r="AS83" s="120">
        <f t="shared" si="87"/>
        <v>0.85</v>
      </c>
      <c r="AT83" s="121">
        <f t="shared" si="88"/>
        <v>0</v>
      </c>
      <c r="AU83" s="121">
        <v>0</v>
      </c>
      <c r="AV83" s="121">
        <f>AT83+AU83</f>
        <v>0</v>
      </c>
      <c r="AW83" s="122">
        <f t="shared" si="90"/>
        <v>0</v>
      </c>
      <c r="AX83" s="116"/>
      <c r="AY83" s="117"/>
      <c r="AZ83" s="117"/>
      <c r="BA83" s="123">
        <v>0</v>
      </c>
      <c r="BB83" s="120">
        <f t="shared" si="91"/>
        <v>0.85</v>
      </c>
      <c r="BC83" s="121">
        <f t="shared" si="92"/>
        <v>0</v>
      </c>
      <c r="BD83" s="121">
        <v>0</v>
      </c>
      <c r="BE83" s="121">
        <f>BC83+BD83</f>
        <v>0</v>
      </c>
      <c r="BF83" s="122">
        <f t="shared" si="94"/>
        <v>0</v>
      </c>
      <c r="BG83" s="295">
        <f t="shared" si="95"/>
        <v>0</v>
      </c>
      <c r="BH83" s="296">
        <v>0</v>
      </c>
      <c r="BI83" s="297">
        <v>0</v>
      </c>
      <c r="BJ83" s="297">
        <v>0</v>
      </c>
      <c r="BK83" s="298">
        <v>0</v>
      </c>
      <c r="BL83" s="298">
        <v>0</v>
      </c>
    </row>
    <row r="84" spans="1:119" x14ac:dyDescent="0.2">
      <c r="A84" s="470" t="s">
        <v>160</v>
      </c>
      <c r="B84" s="469">
        <v>0</v>
      </c>
      <c r="C84" s="470" t="s">
        <v>151</v>
      </c>
      <c r="D84" s="809">
        <f>D81</f>
        <v>0</v>
      </c>
      <c r="E84" s="471" t="s">
        <v>130</v>
      </c>
      <c r="F84" s="473">
        <v>0</v>
      </c>
      <c r="G84" s="258" t="str">
        <f>$K$4</f>
        <v>EUR</v>
      </c>
      <c r="H84" s="819" t="s">
        <v>157</v>
      </c>
      <c r="I84" s="819"/>
      <c r="J84" s="820"/>
      <c r="K84" s="259">
        <f t="shared" si="96"/>
        <v>0</v>
      </c>
      <c r="L84" s="611">
        <f t="shared" si="81"/>
        <v>0.85</v>
      </c>
      <c r="M84" s="260">
        <f t="shared" si="82"/>
        <v>0</v>
      </c>
      <c r="N84" s="592">
        <f>ROUND(M84*$G$4,2)</f>
        <v>0</v>
      </c>
      <c r="O84" s="592">
        <f>ROUND(M84*$G$5,2)</f>
        <v>0</v>
      </c>
      <c r="P84" s="380"/>
      <c r="Q84" s="380"/>
      <c r="R84" s="380"/>
      <c r="S84" s="380"/>
      <c r="T84" s="381"/>
      <c r="U84" s="382">
        <f t="shared" si="83"/>
        <v>0</v>
      </c>
      <c r="V84" s="350">
        <v>0</v>
      </c>
      <c r="W84" s="355">
        <v>0</v>
      </c>
      <c r="X84" s="355">
        <v>0</v>
      </c>
      <c r="Y84" s="432">
        <v>0</v>
      </c>
      <c r="Z84" s="287">
        <v>0</v>
      </c>
      <c r="AA84" s="287">
        <v>0</v>
      </c>
      <c r="AB84" s="225">
        <v>0</v>
      </c>
      <c r="AC84" s="225">
        <v>0</v>
      </c>
      <c r="AD84" s="227">
        <v>0</v>
      </c>
      <c r="AE84" s="304">
        <v>0</v>
      </c>
      <c r="AF84" s="116"/>
      <c r="AG84" s="117"/>
      <c r="AH84" s="118"/>
      <c r="AI84" s="119">
        <v>0</v>
      </c>
      <c r="AJ84" s="120">
        <f t="shared" si="84"/>
        <v>0.85</v>
      </c>
      <c r="AK84" s="121">
        <f t="shared" si="85"/>
        <v>0</v>
      </c>
      <c r="AL84" s="121">
        <v>0</v>
      </c>
      <c r="AM84" s="121">
        <f>AK84+AL84</f>
        <v>0</v>
      </c>
      <c r="AN84" s="122">
        <f>ROUND((Z84+AA84)-(AK84+AL84),2)</f>
        <v>0</v>
      </c>
      <c r="AO84" s="116"/>
      <c r="AP84" s="117"/>
      <c r="AQ84" s="117"/>
      <c r="AR84" s="123">
        <v>0</v>
      </c>
      <c r="AS84" s="120">
        <f t="shared" si="87"/>
        <v>0.85</v>
      </c>
      <c r="AT84" s="121">
        <f t="shared" si="88"/>
        <v>0</v>
      </c>
      <c r="AU84" s="121">
        <v>0</v>
      </c>
      <c r="AV84" s="121">
        <f>AT84+AU84</f>
        <v>0</v>
      </c>
      <c r="AW84" s="122">
        <f t="shared" si="90"/>
        <v>0</v>
      </c>
      <c r="AX84" s="116"/>
      <c r="AY84" s="117"/>
      <c r="AZ84" s="117"/>
      <c r="BA84" s="123">
        <v>0</v>
      </c>
      <c r="BB84" s="120">
        <f t="shared" si="91"/>
        <v>0.85</v>
      </c>
      <c r="BC84" s="121">
        <f t="shared" si="92"/>
        <v>0</v>
      </c>
      <c r="BD84" s="121">
        <v>0</v>
      </c>
      <c r="BE84" s="121">
        <f>BC84+BD84</f>
        <v>0</v>
      </c>
      <c r="BF84" s="122">
        <f t="shared" si="94"/>
        <v>0</v>
      </c>
      <c r="BG84" s="295">
        <f t="shared" si="95"/>
        <v>0</v>
      </c>
      <c r="BH84" s="296">
        <v>0</v>
      </c>
      <c r="BI84" s="297">
        <v>0</v>
      </c>
      <c r="BJ84" s="297">
        <v>0</v>
      </c>
      <c r="BK84" s="298">
        <v>0</v>
      </c>
      <c r="BL84" s="298">
        <v>0</v>
      </c>
    </row>
    <row r="85" spans="1:119" x14ac:dyDescent="0.2">
      <c r="A85" s="821" t="s">
        <v>153</v>
      </c>
      <c r="B85" s="822"/>
      <c r="C85" s="822"/>
      <c r="D85" s="822"/>
      <c r="E85" s="822"/>
      <c r="F85" s="823"/>
      <c r="G85" s="846">
        <v>0</v>
      </c>
      <c r="H85" s="847"/>
      <c r="I85" s="851" t="str">
        <f>$K$4</f>
        <v>EUR</v>
      </c>
      <c r="J85" s="851"/>
      <c r="K85" s="259">
        <f>G85/($G$4+$G$5)</f>
        <v>0</v>
      </c>
      <c r="L85" s="611">
        <f t="shared" si="81"/>
        <v>0.85</v>
      </c>
      <c r="M85" s="260">
        <f t="shared" si="82"/>
        <v>0</v>
      </c>
      <c r="N85" s="592">
        <f>ROUND(M85*$G$4,2)</f>
        <v>0</v>
      </c>
      <c r="O85" s="592">
        <f>ROUND(M85*$G$5,2)</f>
        <v>0</v>
      </c>
      <c r="P85" s="380"/>
      <c r="Q85" s="380"/>
      <c r="R85" s="380"/>
      <c r="S85" s="380"/>
      <c r="T85" s="381"/>
      <c r="U85" s="382">
        <f t="shared" si="83"/>
        <v>0</v>
      </c>
      <c r="V85" s="350">
        <v>0</v>
      </c>
      <c r="W85" s="355">
        <v>0</v>
      </c>
      <c r="X85" s="355">
        <v>0</v>
      </c>
      <c r="Y85" s="432">
        <v>0</v>
      </c>
      <c r="Z85" s="287">
        <v>0</v>
      </c>
      <c r="AA85" s="287">
        <v>0</v>
      </c>
      <c r="AB85" s="225">
        <v>0</v>
      </c>
      <c r="AC85" s="225">
        <v>0</v>
      </c>
      <c r="AD85" s="227">
        <v>0</v>
      </c>
      <c r="AE85" s="304">
        <v>0</v>
      </c>
      <c r="AF85" s="116"/>
      <c r="AG85" s="117"/>
      <c r="AH85" s="118"/>
      <c r="AI85" s="119">
        <v>0</v>
      </c>
      <c r="AJ85" s="120">
        <f t="shared" si="84"/>
        <v>0.85</v>
      </c>
      <c r="AK85" s="121">
        <f t="shared" si="85"/>
        <v>0</v>
      </c>
      <c r="AL85" s="121">
        <v>0</v>
      </c>
      <c r="AM85" s="121">
        <f t="shared" si="86"/>
        <v>0</v>
      </c>
      <c r="AN85" s="122">
        <f>ROUND((Z85+AA85)-(AK85+AL85),2)</f>
        <v>0</v>
      </c>
      <c r="AO85" s="116"/>
      <c r="AP85" s="117"/>
      <c r="AQ85" s="117"/>
      <c r="AR85" s="123">
        <v>0</v>
      </c>
      <c r="AS85" s="120">
        <f t="shared" si="87"/>
        <v>0.85</v>
      </c>
      <c r="AT85" s="121">
        <f t="shared" si="88"/>
        <v>0</v>
      </c>
      <c r="AU85" s="121">
        <v>0</v>
      </c>
      <c r="AV85" s="121">
        <f t="shared" si="89"/>
        <v>0</v>
      </c>
      <c r="AW85" s="122">
        <f t="shared" si="90"/>
        <v>0</v>
      </c>
      <c r="AX85" s="116"/>
      <c r="AY85" s="117"/>
      <c r="AZ85" s="117"/>
      <c r="BA85" s="123">
        <v>0</v>
      </c>
      <c r="BB85" s="120">
        <f t="shared" si="91"/>
        <v>0.85</v>
      </c>
      <c r="BC85" s="121">
        <f t="shared" si="92"/>
        <v>0</v>
      </c>
      <c r="BD85" s="121">
        <v>0</v>
      </c>
      <c r="BE85" s="121">
        <f t="shared" si="93"/>
        <v>0</v>
      </c>
      <c r="BF85" s="122">
        <f t="shared" si="94"/>
        <v>0</v>
      </c>
      <c r="BG85" s="295">
        <f t="shared" si="95"/>
        <v>0</v>
      </c>
      <c r="BH85" s="296">
        <v>0</v>
      </c>
      <c r="BI85" s="297">
        <v>0</v>
      </c>
      <c r="BJ85" s="297">
        <v>0</v>
      </c>
      <c r="BK85" s="298">
        <v>0</v>
      </c>
      <c r="BL85" s="298">
        <v>0</v>
      </c>
    </row>
    <row r="86" spans="1:119" x14ac:dyDescent="0.2">
      <c r="A86" s="472" t="s">
        <v>161</v>
      </c>
      <c r="B86" s="468">
        <f>$G$7</f>
        <v>1</v>
      </c>
      <c r="C86" s="471" t="s">
        <v>151</v>
      </c>
      <c r="D86" s="809">
        <f>D81</f>
        <v>0</v>
      </c>
      <c r="E86" s="471" t="s">
        <v>130</v>
      </c>
      <c r="F86" s="473">
        <f>F88</f>
        <v>0</v>
      </c>
      <c r="G86" s="258" t="str">
        <f>$K$4</f>
        <v>EUR</v>
      </c>
      <c r="H86" s="819" t="s">
        <v>157</v>
      </c>
      <c r="I86" s="819"/>
      <c r="J86" s="820"/>
      <c r="K86" s="259">
        <f>IF($G$7&gt;0,((B86*D86*F86)/$G$7),0)</f>
        <v>0</v>
      </c>
      <c r="L86" s="611">
        <f t="shared" si="81"/>
        <v>0.85</v>
      </c>
      <c r="M86" s="260">
        <f t="shared" si="82"/>
        <v>0</v>
      </c>
      <c r="N86" s="380"/>
      <c r="O86" s="380"/>
      <c r="P86" s="596">
        <f>ROUND(M86*$G$7,2)</f>
        <v>0</v>
      </c>
      <c r="Q86" s="380"/>
      <c r="R86" s="380"/>
      <c r="S86" s="380"/>
      <c r="T86" s="381"/>
      <c r="U86" s="382">
        <f t="shared" si="83"/>
        <v>0</v>
      </c>
      <c r="V86" s="350">
        <v>0</v>
      </c>
      <c r="W86" s="355">
        <v>0</v>
      </c>
      <c r="X86" s="355">
        <v>0</v>
      </c>
      <c r="Y86" s="432">
        <v>0</v>
      </c>
      <c r="Z86" s="287">
        <v>0</v>
      </c>
      <c r="AA86" s="287">
        <v>0</v>
      </c>
      <c r="AB86" s="225">
        <v>0</v>
      </c>
      <c r="AC86" s="225">
        <v>0</v>
      </c>
      <c r="AD86" s="227">
        <v>0</v>
      </c>
      <c r="AE86" s="304">
        <v>0</v>
      </c>
      <c r="AF86" s="138"/>
      <c r="AG86" s="117"/>
      <c r="AH86" s="118"/>
      <c r="AI86" s="119">
        <v>0</v>
      </c>
      <c r="AJ86" s="120">
        <f t="shared" si="84"/>
        <v>0.85</v>
      </c>
      <c r="AK86" s="121">
        <f t="shared" si="85"/>
        <v>0</v>
      </c>
      <c r="AL86" s="121">
        <v>0</v>
      </c>
      <c r="AM86" s="121">
        <f t="shared" si="86"/>
        <v>0</v>
      </c>
      <c r="AN86" s="122">
        <f>ROUND((Z86+AA86)-(AM86),2)</f>
        <v>0</v>
      </c>
      <c r="AO86" s="138"/>
      <c r="AP86" s="117"/>
      <c r="AQ86" s="117"/>
      <c r="AR86" s="123">
        <v>0</v>
      </c>
      <c r="AS86" s="120">
        <f t="shared" si="87"/>
        <v>0.85</v>
      </c>
      <c r="AT86" s="121">
        <f t="shared" si="88"/>
        <v>0</v>
      </c>
      <c r="AU86" s="121">
        <v>0</v>
      </c>
      <c r="AV86" s="121">
        <f t="shared" si="89"/>
        <v>0</v>
      </c>
      <c r="AW86" s="122">
        <f t="shared" si="90"/>
        <v>0</v>
      </c>
      <c r="AX86" s="138"/>
      <c r="AY86" s="117"/>
      <c r="AZ86" s="117"/>
      <c r="BA86" s="123">
        <v>0</v>
      </c>
      <c r="BB86" s="120">
        <f t="shared" si="91"/>
        <v>0.85</v>
      </c>
      <c r="BC86" s="121">
        <f t="shared" si="92"/>
        <v>0</v>
      </c>
      <c r="BD86" s="121">
        <v>0</v>
      </c>
      <c r="BE86" s="121">
        <f t="shared" si="93"/>
        <v>0</v>
      </c>
      <c r="BF86" s="122">
        <f t="shared" si="94"/>
        <v>0</v>
      </c>
      <c r="BG86" s="295">
        <f t="shared" si="95"/>
        <v>0</v>
      </c>
      <c r="BH86" s="305">
        <v>0</v>
      </c>
      <c r="BI86" s="306">
        <v>0</v>
      </c>
      <c r="BJ86" s="306">
        <v>0</v>
      </c>
      <c r="BK86" s="307">
        <v>0</v>
      </c>
      <c r="BL86" s="307">
        <v>0</v>
      </c>
    </row>
    <row r="87" spans="1:119" x14ac:dyDescent="0.2">
      <c r="A87" s="821" t="s">
        <v>154</v>
      </c>
      <c r="B87" s="822"/>
      <c r="C87" s="822"/>
      <c r="D87" s="822"/>
      <c r="E87" s="822"/>
      <c r="F87" s="823"/>
      <c r="G87" s="846">
        <v>0</v>
      </c>
      <c r="H87" s="847"/>
      <c r="I87" s="851" t="str">
        <f>$K$4</f>
        <v>EUR</v>
      </c>
      <c r="J87" s="851"/>
      <c r="K87" s="249">
        <f>IF($G$7=0,0,G87/$G$7)</f>
        <v>0</v>
      </c>
      <c r="L87" s="611">
        <f t="shared" si="81"/>
        <v>0.85</v>
      </c>
      <c r="M87" s="260">
        <f t="shared" si="82"/>
        <v>0</v>
      </c>
      <c r="N87" s="380"/>
      <c r="O87" s="380"/>
      <c r="P87" s="596">
        <f>ROUND(M87*$G$7,2)</f>
        <v>0</v>
      </c>
      <c r="Q87" s="380"/>
      <c r="R87" s="380"/>
      <c r="S87" s="380"/>
      <c r="T87" s="381"/>
      <c r="U87" s="382">
        <f t="shared" si="83"/>
        <v>0</v>
      </c>
      <c r="V87" s="350">
        <v>0</v>
      </c>
      <c r="W87" s="355">
        <v>0</v>
      </c>
      <c r="X87" s="355">
        <v>0</v>
      </c>
      <c r="Y87" s="432">
        <v>0</v>
      </c>
      <c r="Z87" s="287">
        <v>0</v>
      </c>
      <c r="AA87" s="287">
        <v>0</v>
      </c>
      <c r="AB87" s="225">
        <v>0</v>
      </c>
      <c r="AC87" s="225">
        <v>0</v>
      </c>
      <c r="AD87" s="227">
        <v>0</v>
      </c>
      <c r="AE87" s="304">
        <v>0</v>
      </c>
      <c r="AF87" s="116"/>
      <c r="AG87" s="117"/>
      <c r="AH87" s="118"/>
      <c r="AI87" s="119">
        <v>0</v>
      </c>
      <c r="AJ87" s="120">
        <f t="shared" si="84"/>
        <v>0.85</v>
      </c>
      <c r="AK87" s="121">
        <f t="shared" si="85"/>
        <v>0</v>
      </c>
      <c r="AL87" s="121">
        <v>0</v>
      </c>
      <c r="AM87" s="121">
        <f t="shared" si="86"/>
        <v>0</v>
      </c>
      <c r="AN87" s="122">
        <f>ROUND((Z87+AA87)-(AK87+AL87),2)</f>
        <v>0</v>
      </c>
      <c r="AO87" s="116"/>
      <c r="AP87" s="117"/>
      <c r="AQ87" s="117"/>
      <c r="AR87" s="123">
        <v>0</v>
      </c>
      <c r="AS87" s="120">
        <f t="shared" si="87"/>
        <v>0.85</v>
      </c>
      <c r="AT87" s="121">
        <f t="shared" si="88"/>
        <v>0</v>
      </c>
      <c r="AU87" s="121">
        <v>0</v>
      </c>
      <c r="AV87" s="121">
        <f t="shared" si="89"/>
        <v>0</v>
      </c>
      <c r="AW87" s="122">
        <f t="shared" si="90"/>
        <v>0</v>
      </c>
      <c r="AX87" s="116"/>
      <c r="AY87" s="117"/>
      <c r="AZ87" s="117"/>
      <c r="BA87" s="123">
        <v>0</v>
      </c>
      <c r="BB87" s="120">
        <f t="shared" si="91"/>
        <v>0.85</v>
      </c>
      <c r="BC87" s="121">
        <f t="shared" si="92"/>
        <v>0</v>
      </c>
      <c r="BD87" s="121">
        <v>0</v>
      </c>
      <c r="BE87" s="121">
        <f t="shared" si="93"/>
        <v>0</v>
      </c>
      <c r="BF87" s="122">
        <f t="shared" si="94"/>
        <v>0</v>
      </c>
      <c r="BG87" s="295">
        <f t="shared" si="95"/>
        <v>0</v>
      </c>
      <c r="BH87" s="296">
        <v>0</v>
      </c>
      <c r="BI87" s="297">
        <v>0</v>
      </c>
      <c r="BJ87" s="297">
        <v>0</v>
      </c>
      <c r="BK87" s="298">
        <v>0</v>
      </c>
      <c r="BL87" s="298">
        <v>0</v>
      </c>
    </row>
    <row r="88" spans="1:119" x14ac:dyDescent="0.2">
      <c r="A88" s="472" t="s">
        <v>162</v>
      </c>
      <c r="B88" s="468">
        <f>$G$6</f>
        <v>1</v>
      </c>
      <c r="C88" s="471" t="s">
        <v>151</v>
      </c>
      <c r="D88" s="809">
        <f>D81</f>
        <v>0</v>
      </c>
      <c r="E88" s="471" t="s">
        <v>130</v>
      </c>
      <c r="F88" s="473">
        <v>0</v>
      </c>
      <c r="G88" s="258" t="str">
        <f>$K$4</f>
        <v>EUR</v>
      </c>
      <c r="H88" s="819" t="s">
        <v>157</v>
      </c>
      <c r="I88" s="819"/>
      <c r="J88" s="820"/>
      <c r="K88" s="259">
        <f>IF($G$6&gt;0,((B88*D88*F88)/$G$6),0)</f>
        <v>0</v>
      </c>
      <c r="L88" s="611">
        <f t="shared" si="81"/>
        <v>0.85</v>
      </c>
      <c r="M88" s="260">
        <f t="shared" si="82"/>
        <v>0</v>
      </c>
      <c r="N88" s="380"/>
      <c r="O88" s="380"/>
      <c r="P88" s="380"/>
      <c r="Q88" s="595">
        <f>ROUND(M88*$G$6,2)</f>
        <v>0</v>
      </c>
      <c r="R88" s="380"/>
      <c r="S88" s="380"/>
      <c r="T88" s="381"/>
      <c r="U88" s="382">
        <f t="shared" si="83"/>
        <v>0</v>
      </c>
      <c r="V88" s="350">
        <v>0</v>
      </c>
      <c r="W88" s="355">
        <v>0</v>
      </c>
      <c r="X88" s="355">
        <v>0</v>
      </c>
      <c r="Y88" s="432">
        <v>0</v>
      </c>
      <c r="Z88" s="287">
        <v>0</v>
      </c>
      <c r="AA88" s="287">
        <v>0</v>
      </c>
      <c r="AB88" s="225">
        <v>0</v>
      </c>
      <c r="AC88" s="225">
        <v>0</v>
      </c>
      <c r="AD88" s="227">
        <v>0</v>
      </c>
      <c r="AE88" s="304">
        <v>0</v>
      </c>
      <c r="AF88" s="138"/>
      <c r="AG88" s="117"/>
      <c r="AH88" s="118"/>
      <c r="AI88" s="119">
        <v>0</v>
      </c>
      <c r="AJ88" s="120">
        <f t="shared" si="84"/>
        <v>0.85</v>
      </c>
      <c r="AK88" s="121">
        <f t="shared" si="85"/>
        <v>0</v>
      </c>
      <c r="AL88" s="121">
        <v>0</v>
      </c>
      <c r="AM88" s="121">
        <f t="shared" si="86"/>
        <v>0</v>
      </c>
      <c r="AN88" s="122">
        <f>ROUND((Z88+AA88)-(AM88),2)</f>
        <v>0</v>
      </c>
      <c r="AO88" s="138"/>
      <c r="AP88" s="117"/>
      <c r="AQ88" s="117"/>
      <c r="AR88" s="123">
        <v>0</v>
      </c>
      <c r="AS88" s="120">
        <f t="shared" si="87"/>
        <v>0.85</v>
      </c>
      <c r="AT88" s="121">
        <f t="shared" si="88"/>
        <v>0</v>
      </c>
      <c r="AU88" s="121">
        <v>0</v>
      </c>
      <c r="AV88" s="121">
        <f t="shared" si="89"/>
        <v>0</v>
      </c>
      <c r="AW88" s="122">
        <f t="shared" si="90"/>
        <v>0</v>
      </c>
      <c r="AX88" s="138"/>
      <c r="AY88" s="117"/>
      <c r="AZ88" s="117"/>
      <c r="BA88" s="123">
        <v>0</v>
      </c>
      <c r="BB88" s="120">
        <f t="shared" si="91"/>
        <v>0.85</v>
      </c>
      <c r="BC88" s="121">
        <f t="shared" si="92"/>
        <v>0</v>
      </c>
      <c r="BD88" s="121">
        <v>0</v>
      </c>
      <c r="BE88" s="121">
        <f t="shared" si="93"/>
        <v>0</v>
      </c>
      <c r="BF88" s="122">
        <f t="shared" si="94"/>
        <v>0</v>
      </c>
      <c r="BG88" s="295">
        <f t="shared" si="95"/>
        <v>0</v>
      </c>
      <c r="BH88" s="305">
        <v>0</v>
      </c>
      <c r="BI88" s="306">
        <v>0</v>
      </c>
      <c r="BJ88" s="306">
        <v>0</v>
      </c>
      <c r="BK88" s="307">
        <v>0</v>
      </c>
      <c r="BL88" s="307">
        <v>0</v>
      </c>
    </row>
    <row r="89" spans="1:119" x14ac:dyDescent="0.2">
      <c r="A89" s="821" t="s">
        <v>155</v>
      </c>
      <c r="B89" s="822"/>
      <c r="C89" s="822"/>
      <c r="D89" s="822"/>
      <c r="E89" s="822"/>
      <c r="F89" s="823"/>
      <c r="G89" s="846">
        <v>0</v>
      </c>
      <c r="H89" s="847"/>
      <c r="I89" s="851" t="str">
        <f>$K$4</f>
        <v>EUR</v>
      </c>
      <c r="J89" s="851"/>
      <c r="K89" s="259">
        <f>IF($G$6&gt;0,((G89)/$G$6),0)</f>
        <v>0</v>
      </c>
      <c r="L89" s="611">
        <f t="shared" si="81"/>
        <v>0.85</v>
      </c>
      <c r="M89" s="260">
        <f t="shared" si="82"/>
        <v>0</v>
      </c>
      <c r="N89" s="380"/>
      <c r="O89" s="380"/>
      <c r="P89" s="380"/>
      <c r="Q89" s="595">
        <f>ROUND(M89*$G$6,2)</f>
        <v>0</v>
      </c>
      <c r="R89" s="380"/>
      <c r="S89" s="380"/>
      <c r="T89" s="381"/>
      <c r="U89" s="382">
        <f t="shared" si="83"/>
        <v>0</v>
      </c>
      <c r="V89" s="350">
        <v>0</v>
      </c>
      <c r="W89" s="355">
        <v>0</v>
      </c>
      <c r="X89" s="355">
        <v>0</v>
      </c>
      <c r="Y89" s="432">
        <v>0</v>
      </c>
      <c r="Z89" s="287">
        <v>0</v>
      </c>
      <c r="AA89" s="287">
        <v>0</v>
      </c>
      <c r="AB89" s="225">
        <v>0</v>
      </c>
      <c r="AC89" s="225">
        <v>0</v>
      </c>
      <c r="AD89" s="227">
        <v>0</v>
      </c>
      <c r="AE89" s="304">
        <v>0</v>
      </c>
      <c r="AF89" s="116"/>
      <c r="AG89" s="117"/>
      <c r="AH89" s="118"/>
      <c r="AI89" s="119">
        <v>0</v>
      </c>
      <c r="AJ89" s="120">
        <f t="shared" si="84"/>
        <v>0.85</v>
      </c>
      <c r="AK89" s="121">
        <f t="shared" si="85"/>
        <v>0</v>
      </c>
      <c r="AL89" s="121">
        <v>0</v>
      </c>
      <c r="AM89" s="121">
        <f t="shared" si="86"/>
        <v>0</v>
      </c>
      <c r="AN89" s="122">
        <f>ROUND((Z89+AA89)-(AK89+AL89),2)</f>
        <v>0</v>
      </c>
      <c r="AO89" s="116"/>
      <c r="AP89" s="117"/>
      <c r="AQ89" s="117"/>
      <c r="AR89" s="123">
        <v>0</v>
      </c>
      <c r="AS89" s="120">
        <f t="shared" si="87"/>
        <v>0.85</v>
      </c>
      <c r="AT89" s="121">
        <f t="shared" si="88"/>
        <v>0</v>
      </c>
      <c r="AU89" s="121">
        <v>0</v>
      </c>
      <c r="AV89" s="121">
        <f t="shared" si="89"/>
        <v>0</v>
      </c>
      <c r="AW89" s="122">
        <f t="shared" si="90"/>
        <v>0</v>
      </c>
      <c r="AX89" s="116"/>
      <c r="AY89" s="117"/>
      <c r="AZ89" s="117"/>
      <c r="BA89" s="123">
        <v>0</v>
      </c>
      <c r="BB89" s="120">
        <f t="shared" si="91"/>
        <v>0.85</v>
      </c>
      <c r="BC89" s="121">
        <f t="shared" si="92"/>
        <v>0</v>
      </c>
      <c r="BD89" s="121">
        <v>0</v>
      </c>
      <c r="BE89" s="121">
        <f t="shared" si="93"/>
        <v>0</v>
      </c>
      <c r="BF89" s="122">
        <f t="shared" si="94"/>
        <v>0</v>
      </c>
      <c r="BG89" s="295">
        <f t="shared" si="95"/>
        <v>0</v>
      </c>
      <c r="BH89" s="296">
        <v>0</v>
      </c>
      <c r="BI89" s="297">
        <v>0</v>
      </c>
      <c r="BJ89" s="297">
        <v>0</v>
      </c>
      <c r="BK89" s="298">
        <v>0</v>
      </c>
      <c r="BL89" s="298">
        <v>0</v>
      </c>
    </row>
    <row r="90" spans="1:119" ht="12.75" customHeight="1" x14ac:dyDescent="0.2">
      <c r="A90" s="837"/>
      <c r="B90" s="838"/>
      <c r="C90" s="839"/>
      <c r="D90" s="852" t="s">
        <v>126</v>
      </c>
      <c r="E90" s="828"/>
      <c r="F90" s="828"/>
      <c r="G90" s="828"/>
      <c r="H90" s="828"/>
      <c r="I90" s="828"/>
      <c r="J90" s="829"/>
      <c r="K90" s="247">
        <v>0</v>
      </c>
      <c r="L90" s="611">
        <f>$K$5</f>
        <v>0.85</v>
      </c>
      <c r="M90" s="245">
        <f t="shared" si="82"/>
        <v>0</v>
      </c>
      <c r="N90" s="380"/>
      <c r="O90" s="380"/>
      <c r="P90" s="380"/>
      <c r="Q90" s="380"/>
      <c r="R90" s="380"/>
      <c r="S90" s="463">
        <f>M90</f>
        <v>0</v>
      </c>
      <c r="T90" s="464">
        <f>M90</f>
        <v>0</v>
      </c>
      <c r="U90" s="382">
        <f t="shared" si="83"/>
        <v>0</v>
      </c>
      <c r="V90" s="350">
        <v>0</v>
      </c>
      <c r="W90" s="355">
        <v>0</v>
      </c>
      <c r="X90" s="355">
        <v>0</v>
      </c>
      <c r="Y90" s="432">
        <v>0</v>
      </c>
      <c r="Z90" s="287">
        <v>0</v>
      </c>
      <c r="AA90" s="287">
        <v>0</v>
      </c>
      <c r="AB90" s="225">
        <v>0</v>
      </c>
      <c r="AC90" s="225">
        <v>0</v>
      </c>
      <c r="AD90" s="227">
        <v>0</v>
      </c>
      <c r="AE90" s="304">
        <v>0</v>
      </c>
      <c r="AF90" s="138"/>
      <c r="AG90" s="117"/>
      <c r="AH90" s="118"/>
      <c r="AI90" s="119">
        <v>0</v>
      </c>
      <c r="AJ90" s="120">
        <f t="shared" si="84"/>
        <v>0.85</v>
      </c>
      <c r="AK90" s="121">
        <f t="shared" si="85"/>
        <v>0</v>
      </c>
      <c r="AL90" s="121">
        <v>0</v>
      </c>
      <c r="AM90" s="121">
        <f>AK90+AL90</f>
        <v>0</v>
      </c>
      <c r="AN90" s="122">
        <f>ROUND((Z90+AA90)-(AM90),2)</f>
        <v>0</v>
      </c>
      <c r="AO90" s="138"/>
      <c r="AP90" s="117"/>
      <c r="AQ90" s="117"/>
      <c r="AR90" s="123">
        <v>0</v>
      </c>
      <c r="AS90" s="120">
        <f t="shared" si="87"/>
        <v>0.85</v>
      </c>
      <c r="AT90" s="121">
        <f t="shared" si="88"/>
        <v>0</v>
      </c>
      <c r="AU90" s="121">
        <v>0</v>
      </c>
      <c r="AV90" s="121">
        <f>AT90+AU90</f>
        <v>0</v>
      </c>
      <c r="AW90" s="122">
        <f t="shared" si="90"/>
        <v>0</v>
      </c>
      <c r="AX90" s="138"/>
      <c r="AY90" s="117"/>
      <c r="AZ90" s="117"/>
      <c r="BA90" s="123">
        <v>0</v>
      </c>
      <c r="BB90" s="120">
        <f t="shared" si="91"/>
        <v>0.85</v>
      </c>
      <c r="BC90" s="121">
        <f t="shared" si="92"/>
        <v>0</v>
      </c>
      <c r="BD90" s="121">
        <v>0</v>
      </c>
      <c r="BE90" s="121">
        <f>BC90+BD90</f>
        <v>0</v>
      </c>
      <c r="BF90" s="122">
        <f t="shared" si="94"/>
        <v>0</v>
      </c>
      <c r="BG90" s="295">
        <f t="shared" si="95"/>
        <v>0</v>
      </c>
      <c r="BH90" s="305">
        <v>0</v>
      </c>
      <c r="BI90" s="306">
        <v>0</v>
      </c>
      <c r="BJ90" s="306">
        <v>0</v>
      </c>
      <c r="BK90" s="307">
        <v>0</v>
      </c>
      <c r="BL90" s="307">
        <v>0</v>
      </c>
    </row>
    <row r="91" spans="1:119" s="68" customFormat="1" ht="12.75" customHeight="1" x14ac:dyDescent="0.2">
      <c r="A91" s="837"/>
      <c r="B91" s="838"/>
      <c r="C91" s="839"/>
      <c r="D91" s="852" t="s">
        <v>31</v>
      </c>
      <c r="E91" s="828"/>
      <c r="F91" s="828"/>
      <c r="G91" s="828"/>
      <c r="H91" s="828"/>
      <c r="I91" s="828"/>
      <c r="J91" s="829"/>
      <c r="K91" s="247">
        <v>0</v>
      </c>
      <c r="L91" s="611">
        <f>$K$5</f>
        <v>0.85</v>
      </c>
      <c r="M91" s="245">
        <f t="shared" si="82"/>
        <v>0</v>
      </c>
      <c r="N91" s="592">
        <f>ROUND(M91*$G$4,2)</f>
        <v>0</v>
      </c>
      <c r="O91" s="592">
        <f>ROUND(M91*$G$5,2)</f>
        <v>0</v>
      </c>
      <c r="P91" s="596">
        <f>ROUND(M91*$G$7,2)</f>
        <v>0</v>
      </c>
      <c r="Q91" s="595">
        <f>ROUND(M91*$G$6,2)</f>
        <v>0</v>
      </c>
      <c r="R91" s="380"/>
      <c r="S91" s="380"/>
      <c r="T91" s="381"/>
      <c r="U91" s="382">
        <f t="shared" si="83"/>
        <v>0</v>
      </c>
      <c r="V91" s="350">
        <v>0</v>
      </c>
      <c r="W91" s="355">
        <v>0</v>
      </c>
      <c r="X91" s="355">
        <v>0</v>
      </c>
      <c r="Y91" s="432">
        <v>0</v>
      </c>
      <c r="Z91" s="287">
        <v>0</v>
      </c>
      <c r="AA91" s="287">
        <v>0</v>
      </c>
      <c r="AB91" s="225">
        <v>0</v>
      </c>
      <c r="AC91" s="225">
        <v>0</v>
      </c>
      <c r="AD91" s="227">
        <v>0</v>
      </c>
      <c r="AE91" s="304">
        <v>0</v>
      </c>
      <c r="AF91" s="138"/>
      <c r="AG91" s="117"/>
      <c r="AH91" s="118"/>
      <c r="AI91" s="119">
        <v>0</v>
      </c>
      <c r="AJ91" s="120">
        <f t="shared" si="84"/>
        <v>0.85</v>
      </c>
      <c r="AK91" s="121">
        <f>ROUND(AI91/AJ91,2)</f>
        <v>0</v>
      </c>
      <c r="AL91" s="121">
        <v>0</v>
      </c>
      <c r="AM91" s="121">
        <f>AK91+AL91</f>
        <v>0</v>
      </c>
      <c r="AN91" s="122">
        <f>ROUND((Z91+AA91)-(AM91),2)</f>
        <v>0</v>
      </c>
      <c r="AO91" s="138"/>
      <c r="AP91" s="117"/>
      <c r="AQ91" s="117"/>
      <c r="AR91" s="123">
        <v>0</v>
      </c>
      <c r="AS91" s="120">
        <f t="shared" si="87"/>
        <v>0.85</v>
      </c>
      <c r="AT91" s="121">
        <f>ROUND(AR91/AS91,2)</f>
        <v>0</v>
      </c>
      <c r="AU91" s="121">
        <v>0</v>
      </c>
      <c r="AV91" s="121">
        <f>AT91+AU91</f>
        <v>0</v>
      </c>
      <c r="AW91" s="122">
        <f t="shared" si="90"/>
        <v>0</v>
      </c>
      <c r="AX91" s="138"/>
      <c r="AY91" s="117"/>
      <c r="AZ91" s="117"/>
      <c r="BA91" s="123">
        <v>0</v>
      </c>
      <c r="BB91" s="120">
        <f>$BB$5</f>
        <v>0.85</v>
      </c>
      <c r="BC91" s="121">
        <f>ROUND(BA91/BB91,2)</f>
        <v>0</v>
      </c>
      <c r="BD91" s="121">
        <v>0</v>
      </c>
      <c r="BE91" s="121">
        <f>BC91+BD91</f>
        <v>0</v>
      </c>
      <c r="BF91" s="122">
        <f t="shared" si="94"/>
        <v>0</v>
      </c>
      <c r="BG91" s="295">
        <f t="shared" si="95"/>
        <v>0</v>
      </c>
      <c r="BH91" s="305">
        <v>0</v>
      </c>
      <c r="BI91" s="306">
        <v>0</v>
      </c>
      <c r="BJ91" s="306">
        <v>0</v>
      </c>
      <c r="BK91" s="307">
        <v>0</v>
      </c>
      <c r="BL91" s="307">
        <v>0</v>
      </c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</row>
    <row r="92" spans="1:119" s="462" customFormat="1" ht="13.5" thickBot="1" x14ac:dyDescent="0.25">
      <c r="A92" s="914"/>
      <c r="B92" s="915"/>
      <c r="C92" s="916"/>
      <c r="D92" s="956" t="s">
        <v>131</v>
      </c>
      <c r="E92" s="957"/>
      <c r="F92" s="957"/>
      <c r="G92" s="957"/>
      <c r="H92" s="957"/>
      <c r="I92" s="957"/>
      <c r="J92" s="958"/>
      <c r="K92" s="441">
        <v>0</v>
      </c>
      <c r="L92" s="613">
        <f>$K$5</f>
        <v>0.85</v>
      </c>
      <c r="M92" s="497">
        <f t="shared" si="82"/>
        <v>0</v>
      </c>
      <c r="N92" s="593">
        <f>ROUND(M92*$G$4,2)</f>
        <v>0</v>
      </c>
      <c r="O92" s="593">
        <f>ROUND(M92*$G$5,2)</f>
        <v>0</v>
      </c>
      <c r="P92" s="597">
        <f>ROUND(M92*$G$7,2)</f>
        <v>0</v>
      </c>
      <c r="Q92" s="598">
        <f>ROUND(M92*$G$6,2)</f>
        <v>0</v>
      </c>
      <c r="R92" s="442"/>
      <c r="S92" s="442"/>
      <c r="T92" s="443"/>
      <c r="U92" s="498">
        <f t="shared" si="83"/>
        <v>0</v>
      </c>
      <c r="V92" s="444">
        <v>0</v>
      </c>
      <c r="W92" s="445">
        <v>0</v>
      </c>
      <c r="X92" s="445">
        <v>0</v>
      </c>
      <c r="Y92" s="446">
        <v>0</v>
      </c>
      <c r="Z92" s="447">
        <v>0</v>
      </c>
      <c r="AA92" s="447">
        <v>0</v>
      </c>
      <c r="AB92" s="448">
        <v>0</v>
      </c>
      <c r="AC92" s="448">
        <v>0</v>
      </c>
      <c r="AD92" s="449">
        <v>0</v>
      </c>
      <c r="AE92" s="450">
        <v>0</v>
      </c>
      <c r="AF92" s="451"/>
      <c r="AG92" s="452"/>
      <c r="AH92" s="453"/>
      <c r="AI92" s="454">
        <v>0</v>
      </c>
      <c r="AJ92" s="120">
        <f t="shared" si="84"/>
        <v>0.85</v>
      </c>
      <c r="AK92" s="455">
        <f>ROUND(AI92/AJ92,2)</f>
        <v>0</v>
      </c>
      <c r="AL92" s="455">
        <v>0</v>
      </c>
      <c r="AM92" s="455">
        <f>AK92+AL92</f>
        <v>0</v>
      </c>
      <c r="AN92" s="456">
        <f>ROUND((Z92+AA92)-(AM92),2)</f>
        <v>0</v>
      </c>
      <c r="AO92" s="451"/>
      <c r="AP92" s="452"/>
      <c r="AQ92" s="452"/>
      <c r="AR92" s="457">
        <v>0</v>
      </c>
      <c r="AS92" s="467">
        <f t="shared" si="87"/>
        <v>0.85</v>
      </c>
      <c r="AT92" s="455">
        <f>ROUND(AR92/AS92,2)</f>
        <v>0</v>
      </c>
      <c r="AU92" s="455">
        <v>0</v>
      </c>
      <c r="AV92" s="455">
        <f>AT92+AU92</f>
        <v>0</v>
      </c>
      <c r="AW92" s="456">
        <f t="shared" si="90"/>
        <v>0</v>
      </c>
      <c r="AX92" s="451"/>
      <c r="AY92" s="452"/>
      <c r="AZ92" s="452"/>
      <c r="BA92" s="457">
        <v>0</v>
      </c>
      <c r="BB92" s="467">
        <f>$BB$5</f>
        <v>0.85</v>
      </c>
      <c r="BC92" s="455">
        <f>ROUND(BA92/BB92,2)</f>
        <v>0</v>
      </c>
      <c r="BD92" s="455">
        <v>0</v>
      </c>
      <c r="BE92" s="455">
        <f>BC92+BD92</f>
        <v>0</v>
      </c>
      <c r="BF92" s="456">
        <f t="shared" si="94"/>
        <v>0</v>
      </c>
      <c r="BG92" s="458">
        <f t="shared" si="95"/>
        <v>0</v>
      </c>
      <c r="BH92" s="459">
        <v>0</v>
      </c>
      <c r="BI92" s="460">
        <v>0</v>
      </c>
      <c r="BJ92" s="460">
        <v>0</v>
      </c>
      <c r="BK92" s="461">
        <v>0</v>
      </c>
      <c r="BL92" s="461">
        <v>0</v>
      </c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</row>
    <row r="93" spans="1:119" s="293" customFormat="1" ht="13.5" thickTop="1" x14ac:dyDescent="0.2">
      <c r="A93" s="438" t="s">
        <v>353</v>
      </c>
      <c r="B93" s="804" t="s">
        <v>348</v>
      </c>
      <c r="C93" s="439"/>
      <c r="D93" s="805">
        <v>0</v>
      </c>
      <c r="E93" s="803" t="s">
        <v>349</v>
      </c>
      <c r="F93" s="848" t="s">
        <v>350</v>
      </c>
      <c r="G93" s="849"/>
      <c r="H93" s="849"/>
      <c r="I93" s="849"/>
      <c r="J93" s="850"/>
      <c r="K93" s="835"/>
      <c r="L93" s="835"/>
      <c r="M93" s="836"/>
      <c r="N93" s="387"/>
      <c r="O93" s="387"/>
      <c r="P93" s="387"/>
      <c r="Q93" s="387"/>
      <c r="R93" s="387"/>
      <c r="S93" s="387"/>
      <c r="T93" s="388"/>
      <c r="U93" s="349"/>
      <c r="V93" s="348"/>
      <c r="W93" s="349"/>
      <c r="X93" s="349"/>
      <c r="Y93" s="425"/>
      <c r="Z93" s="769"/>
      <c r="AA93" s="769"/>
      <c r="AB93" s="769"/>
      <c r="AC93" s="769"/>
      <c r="AD93" s="769"/>
      <c r="AE93" s="115"/>
      <c r="AF93" s="768"/>
      <c r="AG93" s="769"/>
      <c r="AH93" s="769"/>
      <c r="AI93" s="139"/>
      <c r="AJ93" s="140"/>
      <c r="AK93" s="141"/>
      <c r="AL93" s="141"/>
      <c r="AM93" s="141"/>
      <c r="AN93" s="142"/>
      <c r="AO93" s="768"/>
      <c r="AP93" s="769"/>
      <c r="AQ93" s="769"/>
      <c r="AR93" s="113"/>
      <c r="AS93" s="114"/>
      <c r="AT93" s="769"/>
      <c r="AU93" s="141"/>
      <c r="AV93" s="141"/>
      <c r="AW93" s="115"/>
      <c r="AX93" s="768"/>
      <c r="AY93" s="769"/>
      <c r="AZ93" s="769"/>
      <c r="BA93" s="113"/>
      <c r="BB93" s="114"/>
      <c r="BC93" s="769"/>
      <c r="BD93" s="141"/>
      <c r="BE93" s="141"/>
      <c r="BF93" s="115"/>
      <c r="BG93" s="768"/>
      <c r="BH93" s="768"/>
      <c r="BI93" s="769"/>
      <c r="BJ93" s="769"/>
      <c r="BK93" s="769"/>
      <c r="BL93" s="115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</row>
    <row r="94" spans="1:119" x14ac:dyDescent="0.2">
      <c r="A94" s="762" t="s">
        <v>158</v>
      </c>
      <c r="B94" s="807">
        <f>$G$4+$G$5</f>
        <v>18</v>
      </c>
      <c r="C94" s="767" t="s">
        <v>151</v>
      </c>
      <c r="D94" s="808">
        <f>D93</f>
        <v>0</v>
      </c>
      <c r="E94" s="766" t="s">
        <v>130</v>
      </c>
      <c r="F94" s="473">
        <v>0</v>
      </c>
      <c r="G94" s="258" t="str">
        <f>$K$4</f>
        <v>EUR</v>
      </c>
      <c r="H94" s="819" t="s">
        <v>157</v>
      </c>
      <c r="I94" s="819"/>
      <c r="J94" s="820"/>
      <c r="K94" s="259">
        <f>(B94*D94*F94)/($G$4+$G$5)</f>
        <v>0</v>
      </c>
      <c r="L94" s="611">
        <f t="shared" ref="L94:L101" si="97">$K$5</f>
        <v>0.85</v>
      </c>
      <c r="M94" s="260">
        <f t="shared" ref="M94:M104" si="98">ROUND(K94/L94,2)</f>
        <v>0</v>
      </c>
      <c r="N94" s="592">
        <f>ROUND(M94*$G$4,2)</f>
        <v>0</v>
      </c>
      <c r="O94" s="592">
        <f>ROUND(M94*$G$5,2)</f>
        <v>0</v>
      </c>
      <c r="P94" s="380"/>
      <c r="Q94" s="380"/>
      <c r="R94" s="380"/>
      <c r="S94" s="380"/>
      <c r="T94" s="381"/>
      <c r="U94" s="382">
        <f t="shared" ref="U94:U104" si="99">ROUND(N94+O94+P94+Q94+R94+S94+T94,2)</f>
        <v>0</v>
      </c>
      <c r="V94" s="350">
        <v>0</v>
      </c>
      <c r="W94" s="355">
        <v>0</v>
      </c>
      <c r="X94" s="355">
        <v>0</v>
      </c>
      <c r="Y94" s="432">
        <v>0</v>
      </c>
      <c r="Z94" s="287">
        <v>0</v>
      </c>
      <c r="AA94" s="287">
        <v>0</v>
      </c>
      <c r="AB94" s="225">
        <v>0</v>
      </c>
      <c r="AC94" s="225">
        <v>0</v>
      </c>
      <c r="AD94" s="227">
        <v>0</v>
      </c>
      <c r="AE94" s="304">
        <v>0</v>
      </c>
      <c r="AF94" s="116"/>
      <c r="AG94" s="117"/>
      <c r="AH94" s="118"/>
      <c r="AI94" s="119">
        <v>0</v>
      </c>
      <c r="AJ94" s="120">
        <f t="shared" si="84"/>
        <v>0.85</v>
      </c>
      <c r="AK94" s="121">
        <f t="shared" ref="AK94:AK102" si="100">ROUND(AI94/AJ94,2)</f>
        <v>0</v>
      </c>
      <c r="AL94" s="121">
        <v>0</v>
      </c>
      <c r="AM94" s="121">
        <f t="shared" ref="AM94" si="101">AK94+AL94</f>
        <v>0</v>
      </c>
      <c r="AN94" s="122">
        <f>ROUND((Z94+AA94)-(AK94+AL94),2)</f>
        <v>0</v>
      </c>
      <c r="AO94" s="116"/>
      <c r="AP94" s="117"/>
      <c r="AQ94" s="117"/>
      <c r="AR94" s="123">
        <v>0</v>
      </c>
      <c r="AS94" s="120">
        <f t="shared" si="87"/>
        <v>0.85</v>
      </c>
      <c r="AT94" s="121">
        <f t="shared" ref="AT94:AT102" si="102">ROUND(AR94/AS94,2)</f>
        <v>0</v>
      </c>
      <c r="AU94" s="121">
        <v>0</v>
      </c>
      <c r="AV94" s="121">
        <f t="shared" ref="AV94" si="103">AT94+AU94</f>
        <v>0</v>
      </c>
      <c r="AW94" s="122">
        <f t="shared" ref="AW94:AW104" si="104">ROUND((AB94+AC94)-(AV94),2)</f>
        <v>0</v>
      </c>
      <c r="AX94" s="116"/>
      <c r="AY94" s="117"/>
      <c r="AZ94" s="117"/>
      <c r="BA94" s="123">
        <v>0</v>
      </c>
      <c r="BB94" s="120">
        <f t="shared" ref="BB94:BB102" si="105">$BB$5</f>
        <v>0.85</v>
      </c>
      <c r="BC94" s="121">
        <f t="shared" ref="BC94:BC102" si="106">ROUND(BA94/BB94,2)</f>
        <v>0</v>
      </c>
      <c r="BD94" s="121">
        <v>0</v>
      </c>
      <c r="BE94" s="121">
        <f t="shared" ref="BE94" si="107">BC94+BD94</f>
        <v>0</v>
      </c>
      <c r="BF94" s="122">
        <f t="shared" ref="BF94:BF104" si="108">ROUND((AD94+AE94)-(BE94),2)</f>
        <v>0</v>
      </c>
      <c r="BG94" s="295">
        <f t="shared" ref="BG94:BG104" si="109">U94-V94-W94-X94-AM94-AV94-BE94</f>
        <v>0</v>
      </c>
      <c r="BH94" s="296">
        <v>0</v>
      </c>
      <c r="BI94" s="297">
        <v>0</v>
      </c>
      <c r="BJ94" s="297">
        <v>0</v>
      </c>
      <c r="BK94" s="298">
        <v>0</v>
      </c>
      <c r="BL94" s="298">
        <v>0</v>
      </c>
    </row>
    <row r="95" spans="1:119" x14ac:dyDescent="0.2">
      <c r="A95" s="762" t="s">
        <v>159</v>
      </c>
      <c r="B95" s="764">
        <v>0</v>
      </c>
      <c r="C95" s="762" t="s">
        <v>151</v>
      </c>
      <c r="D95" s="809">
        <f>D93</f>
        <v>0</v>
      </c>
      <c r="E95" s="766" t="s">
        <v>130</v>
      </c>
      <c r="F95" s="473">
        <v>0</v>
      </c>
      <c r="G95" s="258" t="str">
        <f>$K$4</f>
        <v>EUR</v>
      </c>
      <c r="H95" s="819" t="s">
        <v>157</v>
      </c>
      <c r="I95" s="819"/>
      <c r="J95" s="820"/>
      <c r="K95" s="259">
        <f t="shared" ref="K95:K96" si="110">(B95*D95*F95)/($G$4+$G$5)</f>
        <v>0</v>
      </c>
      <c r="L95" s="611">
        <f t="shared" si="97"/>
        <v>0.85</v>
      </c>
      <c r="M95" s="260">
        <f t="shared" si="98"/>
        <v>0</v>
      </c>
      <c r="N95" s="592">
        <f>ROUND(M95*$G$4,2)</f>
        <v>0</v>
      </c>
      <c r="O95" s="592">
        <f>ROUND(M95*$G$5,2)</f>
        <v>0</v>
      </c>
      <c r="P95" s="380"/>
      <c r="Q95" s="380"/>
      <c r="R95" s="380"/>
      <c r="S95" s="380"/>
      <c r="T95" s="381"/>
      <c r="U95" s="382">
        <f t="shared" si="99"/>
        <v>0</v>
      </c>
      <c r="V95" s="350">
        <v>0</v>
      </c>
      <c r="W95" s="355">
        <v>0</v>
      </c>
      <c r="X95" s="355">
        <v>0</v>
      </c>
      <c r="Y95" s="432">
        <v>0</v>
      </c>
      <c r="Z95" s="287">
        <v>0</v>
      </c>
      <c r="AA95" s="287">
        <v>0</v>
      </c>
      <c r="AB95" s="225">
        <v>0</v>
      </c>
      <c r="AC95" s="225">
        <v>0</v>
      </c>
      <c r="AD95" s="227">
        <v>0</v>
      </c>
      <c r="AE95" s="304">
        <v>0</v>
      </c>
      <c r="AF95" s="116"/>
      <c r="AG95" s="117"/>
      <c r="AH95" s="118"/>
      <c r="AI95" s="119">
        <v>0</v>
      </c>
      <c r="AJ95" s="120">
        <f t="shared" si="84"/>
        <v>0.85</v>
      </c>
      <c r="AK95" s="121">
        <f t="shared" si="100"/>
        <v>0</v>
      </c>
      <c r="AL95" s="121">
        <v>0</v>
      </c>
      <c r="AM95" s="121">
        <f>AK95+AL95</f>
        <v>0</v>
      </c>
      <c r="AN95" s="122">
        <f>ROUND((Z95+AA95)-(AK95+AL95),2)</f>
        <v>0</v>
      </c>
      <c r="AO95" s="116"/>
      <c r="AP95" s="117"/>
      <c r="AQ95" s="117"/>
      <c r="AR95" s="123">
        <v>0</v>
      </c>
      <c r="AS95" s="120">
        <f t="shared" si="87"/>
        <v>0.85</v>
      </c>
      <c r="AT95" s="121">
        <f t="shared" si="102"/>
        <v>0</v>
      </c>
      <c r="AU95" s="121">
        <v>0</v>
      </c>
      <c r="AV95" s="121">
        <f>AT95+AU95</f>
        <v>0</v>
      </c>
      <c r="AW95" s="122">
        <f t="shared" si="104"/>
        <v>0</v>
      </c>
      <c r="AX95" s="116"/>
      <c r="AY95" s="117"/>
      <c r="AZ95" s="117"/>
      <c r="BA95" s="123">
        <v>0</v>
      </c>
      <c r="BB95" s="120">
        <f t="shared" si="105"/>
        <v>0.85</v>
      </c>
      <c r="BC95" s="121">
        <f t="shared" si="106"/>
        <v>0</v>
      </c>
      <c r="BD95" s="121">
        <v>0</v>
      </c>
      <c r="BE95" s="121">
        <f>BC95+BD95</f>
        <v>0</v>
      </c>
      <c r="BF95" s="122">
        <f t="shared" si="108"/>
        <v>0</v>
      </c>
      <c r="BG95" s="295">
        <f t="shared" si="109"/>
        <v>0</v>
      </c>
      <c r="BH95" s="296">
        <v>0</v>
      </c>
      <c r="BI95" s="297">
        <v>0</v>
      </c>
      <c r="BJ95" s="297">
        <v>0</v>
      </c>
      <c r="BK95" s="298">
        <v>0</v>
      </c>
      <c r="BL95" s="298">
        <v>0</v>
      </c>
    </row>
    <row r="96" spans="1:119" x14ac:dyDescent="0.2">
      <c r="A96" s="762" t="s">
        <v>160</v>
      </c>
      <c r="B96" s="764">
        <v>0</v>
      </c>
      <c r="C96" s="762" t="s">
        <v>151</v>
      </c>
      <c r="D96" s="809">
        <f>D93</f>
        <v>0</v>
      </c>
      <c r="E96" s="766" t="s">
        <v>130</v>
      </c>
      <c r="F96" s="473">
        <v>0</v>
      </c>
      <c r="G96" s="258" t="str">
        <f>$K$4</f>
        <v>EUR</v>
      </c>
      <c r="H96" s="819" t="s">
        <v>157</v>
      </c>
      <c r="I96" s="819"/>
      <c r="J96" s="820"/>
      <c r="K96" s="259">
        <f t="shared" si="110"/>
        <v>0</v>
      </c>
      <c r="L96" s="611">
        <f t="shared" si="97"/>
        <v>0.85</v>
      </c>
      <c r="M96" s="260">
        <f t="shared" si="98"/>
        <v>0</v>
      </c>
      <c r="N96" s="592">
        <f>ROUND(M96*$G$4,2)</f>
        <v>0</v>
      </c>
      <c r="O96" s="592">
        <f>ROUND(M96*$G$5,2)</f>
        <v>0</v>
      </c>
      <c r="P96" s="380"/>
      <c r="Q96" s="380"/>
      <c r="R96" s="380"/>
      <c r="S96" s="380"/>
      <c r="T96" s="381"/>
      <c r="U96" s="382">
        <f t="shared" si="99"/>
        <v>0</v>
      </c>
      <c r="V96" s="350">
        <v>0</v>
      </c>
      <c r="W96" s="355">
        <v>0</v>
      </c>
      <c r="X96" s="355">
        <v>0</v>
      </c>
      <c r="Y96" s="432">
        <v>0</v>
      </c>
      <c r="Z96" s="287">
        <v>0</v>
      </c>
      <c r="AA96" s="287">
        <v>0</v>
      </c>
      <c r="AB96" s="225">
        <v>0</v>
      </c>
      <c r="AC96" s="225">
        <v>0</v>
      </c>
      <c r="AD96" s="227">
        <v>0</v>
      </c>
      <c r="AE96" s="304">
        <v>0</v>
      </c>
      <c r="AF96" s="116"/>
      <c r="AG96" s="117"/>
      <c r="AH96" s="118"/>
      <c r="AI96" s="119">
        <v>0</v>
      </c>
      <c r="AJ96" s="120">
        <f t="shared" si="84"/>
        <v>0.85</v>
      </c>
      <c r="AK96" s="121">
        <f t="shared" si="100"/>
        <v>0</v>
      </c>
      <c r="AL96" s="121">
        <v>0</v>
      </c>
      <c r="AM96" s="121">
        <f>AK96+AL96</f>
        <v>0</v>
      </c>
      <c r="AN96" s="122">
        <f>ROUND((Z96+AA96)-(AK96+AL96),2)</f>
        <v>0</v>
      </c>
      <c r="AO96" s="116"/>
      <c r="AP96" s="117"/>
      <c r="AQ96" s="117"/>
      <c r="AR96" s="123">
        <v>0</v>
      </c>
      <c r="AS96" s="120">
        <f t="shared" si="87"/>
        <v>0.85</v>
      </c>
      <c r="AT96" s="121">
        <f t="shared" si="102"/>
        <v>0</v>
      </c>
      <c r="AU96" s="121">
        <v>0</v>
      </c>
      <c r="AV96" s="121">
        <f>AT96+AU96</f>
        <v>0</v>
      </c>
      <c r="AW96" s="122">
        <f t="shared" si="104"/>
        <v>0</v>
      </c>
      <c r="AX96" s="116"/>
      <c r="AY96" s="117"/>
      <c r="AZ96" s="117"/>
      <c r="BA96" s="123">
        <v>0</v>
      </c>
      <c r="BB96" s="120">
        <f t="shared" si="105"/>
        <v>0.85</v>
      </c>
      <c r="BC96" s="121">
        <f t="shared" si="106"/>
        <v>0</v>
      </c>
      <c r="BD96" s="121">
        <v>0</v>
      </c>
      <c r="BE96" s="121">
        <f>BC96+BD96</f>
        <v>0</v>
      </c>
      <c r="BF96" s="122">
        <f t="shared" si="108"/>
        <v>0</v>
      </c>
      <c r="BG96" s="295">
        <f t="shared" si="109"/>
        <v>0</v>
      </c>
      <c r="BH96" s="296">
        <v>0</v>
      </c>
      <c r="BI96" s="297">
        <v>0</v>
      </c>
      <c r="BJ96" s="297">
        <v>0</v>
      </c>
      <c r="BK96" s="298">
        <v>0</v>
      </c>
      <c r="BL96" s="298">
        <v>0</v>
      </c>
    </row>
    <row r="97" spans="1:119" x14ac:dyDescent="0.2">
      <c r="A97" s="821" t="s">
        <v>153</v>
      </c>
      <c r="B97" s="822"/>
      <c r="C97" s="822"/>
      <c r="D97" s="822"/>
      <c r="E97" s="822"/>
      <c r="F97" s="823"/>
      <c r="G97" s="846">
        <v>0</v>
      </c>
      <c r="H97" s="847"/>
      <c r="I97" s="851" t="str">
        <f>$K$4</f>
        <v>EUR</v>
      </c>
      <c r="J97" s="851"/>
      <c r="K97" s="259">
        <f>G97/($G$4+$G$5)</f>
        <v>0</v>
      </c>
      <c r="L97" s="611">
        <f t="shared" si="97"/>
        <v>0.85</v>
      </c>
      <c r="M97" s="260">
        <f t="shared" si="98"/>
        <v>0</v>
      </c>
      <c r="N97" s="592">
        <f>ROUND(M97*$G$4,2)</f>
        <v>0</v>
      </c>
      <c r="O97" s="592">
        <f>ROUND(M97*$G$5,2)</f>
        <v>0</v>
      </c>
      <c r="P97" s="380"/>
      <c r="Q97" s="380"/>
      <c r="R97" s="380"/>
      <c r="S97" s="380"/>
      <c r="T97" s="381"/>
      <c r="U97" s="382">
        <f t="shared" si="99"/>
        <v>0</v>
      </c>
      <c r="V97" s="350">
        <v>0</v>
      </c>
      <c r="W97" s="355">
        <v>0</v>
      </c>
      <c r="X97" s="355">
        <v>0</v>
      </c>
      <c r="Y97" s="432">
        <v>0</v>
      </c>
      <c r="Z97" s="287">
        <v>0</v>
      </c>
      <c r="AA97" s="287">
        <v>0</v>
      </c>
      <c r="AB97" s="225">
        <v>0</v>
      </c>
      <c r="AC97" s="225">
        <v>0</v>
      </c>
      <c r="AD97" s="227">
        <v>0</v>
      </c>
      <c r="AE97" s="304">
        <v>0</v>
      </c>
      <c r="AF97" s="116"/>
      <c r="AG97" s="117"/>
      <c r="AH97" s="118"/>
      <c r="AI97" s="119">
        <v>0</v>
      </c>
      <c r="AJ97" s="120">
        <f t="shared" si="84"/>
        <v>0.85</v>
      </c>
      <c r="AK97" s="121">
        <f t="shared" si="100"/>
        <v>0</v>
      </c>
      <c r="AL97" s="121">
        <v>0</v>
      </c>
      <c r="AM97" s="121">
        <f t="shared" ref="AM97:AM101" si="111">AK97+AL97</f>
        <v>0</v>
      </c>
      <c r="AN97" s="122">
        <f>ROUND((Z97+AA97)-(AK97+AL97),2)</f>
        <v>0</v>
      </c>
      <c r="AO97" s="116"/>
      <c r="AP97" s="117"/>
      <c r="AQ97" s="117"/>
      <c r="AR97" s="123">
        <v>0</v>
      </c>
      <c r="AS97" s="120">
        <f t="shared" si="87"/>
        <v>0.85</v>
      </c>
      <c r="AT97" s="121">
        <f t="shared" si="102"/>
        <v>0</v>
      </c>
      <c r="AU97" s="121">
        <v>0</v>
      </c>
      <c r="AV97" s="121">
        <f t="shared" ref="AV97:AV101" si="112">AT97+AU97</f>
        <v>0</v>
      </c>
      <c r="AW97" s="122">
        <f t="shared" si="104"/>
        <v>0</v>
      </c>
      <c r="AX97" s="116"/>
      <c r="AY97" s="117"/>
      <c r="AZ97" s="117"/>
      <c r="BA97" s="123">
        <v>0</v>
      </c>
      <c r="BB97" s="120">
        <f t="shared" si="105"/>
        <v>0.85</v>
      </c>
      <c r="BC97" s="121">
        <f t="shared" si="106"/>
        <v>0</v>
      </c>
      <c r="BD97" s="121">
        <v>0</v>
      </c>
      <c r="BE97" s="121">
        <f t="shared" ref="BE97:BE101" si="113">BC97+BD97</f>
        <v>0</v>
      </c>
      <c r="BF97" s="122">
        <f t="shared" si="108"/>
        <v>0</v>
      </c>
      <c r="BG97" s="295">
        <f t="shared" si="109"/>
        <v>0</v>
      </c>
      <c r="BH97" s="296">
        <v>0</v>
      </c>
      <c r="BI97" s="297">
        <v>0</v>
      </c>
      <c r="BJ97" s="297">
        <v>0</v>
      </c>
      <c r="BK97" s="298">
        <v>0</v>
      </c>
      <c r="BL97" s="298">
        <v>0</v>
      </c>
    </row>
    <row r="98" spans="1:119" x14ac:dyDescent="0.2">
      <c r="A98" s="765" t="s">
        <v>161</v>
      </c>
      <c r="B98" s="763">
        <f>$G$7</f>
        <v>1</v>
      </c>
      <c r="C98" s="766" t="s">
        <v>151</v>
      </c>
      <c r="D98" s="809">
        <f>D93</f>
        <v>0</v>
      </c>
      <c r="E98" s="766" t="s">
        <v>130</v>
      </c>
      <c r="F98" s="473">
        <f>F100</f>
        <v>0</v>
      </c>
      <c r="G98" s="258" t="str">
        <f>$K$4</f>
        <v>EUR</v>
      </c>
      <c r="H98" s="819" t="s">
        <v>157</v>
      </c>
      <c r="I98" s="819"/>
      <c r="J98" s="820"/>
      <c r="K98" s="259">
        <f>IF($G$7&gt;0,((B98*D98*F98)/$G$7),0)</f>
        <v>0</v>
      </c>
      <c r="L98" s="611">
        <f t="shared" si="97"/>
        <v>0.85</v>
      </c>
      <c r="M98" s="260">
        <f t="shared" si="98"/>
        <v>0</v>
      </c>
      <c r="N98" s="380"/>
      <c r="O98" s="380"/>
      <c r="P98" s="596">
        <f>ROUND(M98*$G$7,2)</f>
        <v>0</v>
      </c>
      <c r="Q98" s="380"/>
      <c r="R98" s="380"/>
      <c r="S98" s="380"/>
      <c r="T98" s="381"/>
      <c r="U98" s="382">
        <f t="shared" si="99"/>
        <v>0</v>
      </c>
      <c r="V98" s="350">
        <v>0</v>
      </c>
      <c r="W98" s="355">
        <v>0</v>
      </c>
      <c r="X98" s="355">
        <v>0</v>
      </c>
      <c r="Y98" s="432">
        <v>0</v>
      </c>
      <c r="Z98" s="287">
        <v>0</v>
      </c>
      <c r="AA98" s="287">
        <v>0</v>
      </c>
      <c r="AB98" s="225">
        <v>0</v>
      </c>
      <c r="AC98" s="225">
        <v>0</v>
      </c>
      <c r="AD98" s="227">
        <v>0</v>
      </c>
      <c r="AE98" s="304">
        <v>0</v>
      </c>
      <c r="AF98" s="138"/>
      <c r="AG98" s="117"/>
      <c r="AH98" s="118"/>
      <c r="AI98" s="119">
        <v>0</v>
      </c>
      <c r="AJ98" s="120">
        <f t="shared" si="84"/>
        <v>0.85</v>
      </c>
      <c r="AK98" s="121">
        <f t="shared" si="100"/>
        <v>0</v>
      </c>
      <c r="AL98" s="121">
        <v>0</v>
      </c>
      <c r="AM98" s="121">
        <f t="shared" si="111"/>
        <v>0</v>
      </c>
      <c r="AN98" s="122">
        <f>ROUND((Z98+AA98)-(AM98),2)</f>
        <v>0</v>
      </c>
      <c r="AO98" s="138"/>
      <c r="AP98" s="117"/>
      <c r="AQ98" s="117"/>
      <c r="AR98" s="123">
        <v>0</v>
      </c>
      <c r="AS98" s="120">
        <f t="shared" si="87"/>
        <v>0.85</v>
      </c>
      <c r="AT98" s="121">
        <f t="shared" si="102"/>
        <v>0</v>
      </c>
      <c r="AU98" s="121">
        <v>0</v>
      </c>
      <c r="AV98" s="121">
        <f t="shared" si="112"/>
        <v>0</v>
      </c>
      <c r="AW98" s="122">
        <f t="shared" si="104"/>
        <v>0</v>
      </c>
      <c r="AX98" s="138"/>
      <c r="AY98" s="117"/>
      <c r="AZ98" s="117"/>
      <c r="BA98" s="123">
        <v>0</v>
      </c>
      <c r="BB98" s="120">
        <f t="shared" si="105"/>
        <v>0.85</v>
      </c>
      <c r="BC98" s="121">
        <f t="shared" si="106"/>
        <v>0</v>
      </c>
      <c r="BD98" s="121">
        <v>0</v>
      </c>
      <c r="BE98" s="121">
        <f t="shared" si="113"/>
        <v>0</v>
      </c>
      <c r="BF98" s="122">
        <f t="shared" si="108"/>
        <v>0</v>
      </c>
      <c r="BG98" s="295">
        <f t="shared" si="109"/>
        <v>0</v>
      </c>
      <c r="BH98" s="305">
        <v>0</v>
      </c>
      <c r="BI98" s="306">
        <v>0</v>
      </c>
      <c r="BJ98" s="306">
        <v>0</v>
      </c>
      <c r="BK98" s="307">
        <v>0</v>
      </c>
      <c r="BL98" s="307">
        <v>0</v>
      </c>
    </row>
    <row r="99" spans="1:119" x14ac:dyDescent="0.2">
      <c r="A99" s="821" t="s">
        <v>154</v>
      </c>
      <c r="B99" s="822"/>
      <c r="C99" s="822"/>
      <c r="D99" s="822"/>
      <c r="E99" s="822"/>
      <c r="F99" s="823"/>
      <c r="G99" s="846">
        <v>0</v>
      </c>
      <c r="H99" s="847"/>
      <c r="I99" s="851" t="str">
        <f>$K$4</f>
        <v>EUR</v>
      </c>
      <c r="J99" s="851"/>
      <c r="K99" s="249">
        <f>IF($G$7=0,0,G99/$G$7)</f>
        <v>0</v>
      </c>
      <c r="L99" s="611">
        <f t="shared" si="97"/>
        <v>0.85</v>
      </c>
      <c r="M99" s="260">
        <f t="shared" si="98"/>
        <v>0</v>
      </c>
      <c r="N99" s="380"/>
      <c r="O99" s="380"/>
      <c r="P99" s="596">
        <f>ROUND(M99*$G$7,2)</f>
        <v>0</v>
      </c>
      <c r="Q99" s="380"/>
      <c r="R99" s="380"/>
      <c r="S99" s="380"/>
      <c r="T99" s="381"/>
      <c r="U99" s="382">
        <f t="shared" si="99"/>
        <v>0</v>
      </c>
      <c r="V99" s="350">
        <v>0</v>
      </c>
      <c r="W99" s="355">
        <v>0</v>
      </c>
      <c r="X99" s="355">
        <v>0</v>
      </c>
      <c r="Y99" s="432">
        <v>0</v>
      </c>
      <c r="Z99" s="287">
        <v>0</v>
      </c>
      <c r="AA99" s="287">
        <v>0</v>
      </c>
      <c r="AB99" s="225">
        <v>0</v>
      </c>
      <c r="AC99" s="225">
        <v>0</v>
      </c>
      <c r="AD99" s="227">
        <v>0</v>
      </c>
      <c r="AE99" s="304">
        <v>0</v>
      </c>
      <c r="AF99" s="116"/>
      <c r="AG99" s="117"/>
      <c r="AH99" s="118"/>
      <c r="AI99" s="119">
        <v>0</v>
      </c>
      <c r="AJ99" s="120">
        <f t="shared" si="84"/>
        <v>0.85</v>
      </c>
      <c r="AK99" s="121">
        <f t="shared" si="100"/>
        <v>0</v>
      </c>
      <c r="AL99" s="121">
        <v>0</v>
      </c>
      <c r="AM99" s="121">
        <f t="shared" si="111"/>
        <v>0</v>
      </c>
      <c r="AN99" s="122">
        <f>ROUND((Z99+AA99)-(AK99+AL99),2)</f>
        <v>0</v>
      </c>
      <c r="AO99" s="116"/>
      <c r="AP99" s="117"/>
      <c r="AQ99" s="117"/>
      <c r="AR99" s="123">
        <v>0</v>
      </c>
      <c r="AS99" s="120">
        <f t="shared" si="87"/>
        <v>0.85</v>
      </c>
      <c r="AT99" s="121">
        <f t="shared" si="102"/>
        <v>0</v>
      </c>
      <c r="AU99" s="121">
        <v>0</v>
      </c>
      <c r="AV99" s="121">
        <f t="shared" si="112"/>
        <v>0</v>
      </c>
      <c r="AW99" s="122">
        <f t="shared" si="104"/>
        <v>0</v>
      </c>
      <c r="AX99" s="116"/>
      <c r="AY99" s="117"/>
      <c r="AZ99" s="117"/>
      <c r="BA99" s="123">
        <v>0</v>
      </c>
      <c r="BB99" s="120">
        <f t="shared" si="105"/>
        <v>0.85</v>
      </c>
      <c r="BC99" s="121">
        <f t="shared" si="106"/>
        <v>0</v>
      </c>
      <c r="BD99" s="121">
        <v>0</v>
      </c>
      <c r="BE99" s="121">
        <f t="shared" si="113"/>
        <v>0</v>
      </c>
      <c r="BF99" s="122">
        <f t="shared" si="108"/>
        <v>0</v>
      </c>
      <c r="BG99" s="295">
        <f t="shared" si="109"/>
        <v>0</v>
      </c>
      <c r="BH99" s="296">
        <v>0</v>
      </c>
      <c r="BI99" s="297">
        <v>0</v>
      </c>
      <c r="BJ99" s="297">
        <v>0</v>
      </c>
      <c r="BK99" s="298">
        <v>0</v>
      </c>
      <c r="BL99" s="298">
        <v>0</v>
      </c>
    </row>
    <row r="100" spans="1:119" x14ac:dyDescent="0.2">
      <c r="A100" s="765" t="s">
        <v>162</v>
      </c>
      <c r="B100" s="763">
        <f>$G$6</f>
        <v>1</v>
      </c>
      <c r="C100" s="766" t="s">
        <v>151</v>
      </c>
      <c r="D100" s="809">
        <f>D93</f>
        <v>0</v>
      </c>
      <c r="E100" s="766" t="s">
        <v>130</v>
      </c>
      <c r="F100" s="473">
        <v>0</v>
      </c>
      <c r="G100" s="258" t="str">
        <f>$K$4</f>
        <v>EUR</v>
      </c>
      <c r="H100" s="819" t="s">
        <v>157</v>
      </c>
      <c r="I100" s="819"/>
      <c r="J100" s="820"/>
      <c r="K100" s="259">
        <f>IF($G$6&gt;0,((B100*D100*F100)/$G$6),0)</f>
        <v>0</v>
      </c>
      <c r="L100" s="611">
        <f t="shared" si="97"/>
        <v>0.85</v>
      </c>
      <c r="M100" s="260">
        <f t="shared" si="98"/>
        <v>0</v>
      </c>
      <c r="N100" s="380"/>
      <c r="O100" s="380"/>
      <c r="P100" s="380"/>
      <c r="Q100" s="595">
        <f>ROUND(M100*$G$6,2)</f>
        <v>0</v>
      </c>
      <c r="R100" s="380"/>
      <c r="S100" s="380"/>
      <c r="T100" s="381"/>
      <c r="U100" s="382">
        <f t="shared" si="99"/>
        <v>0</v>
      </c>
      <c r="V100" s="350">
        <v>0</v>
      </c>
      <c r="W100" s="355">
        <v>0</v>
      </c>
      <c r="X100" s="355">
        <v>0</v>
      </c>
      <c r="Y100" s="432">
        <v>0</v>
      </c>
      <c r="Z100" s="287">
        <v>0</v>
      </c>
      <c r="AA100" s="287">
        <v>0</v>
      </c>
      <c r="AB100" s="225">
        <v>0</v>
      </c>
      <c r="AC100" s="225">
        <v>0</v>
      </c>
      <c r="AD100" s="227">
        <v>0</v>
      </c>
      <c r="AE100" s="304">
        <v>0</v>
      </c>
      <c r="AF100" s="138"/>
      <c r="AG100" s="117"/>
      <c r="AH100" s="118"/>
      <c r="AI100" s="119">
        <v>0</v>
      </c>
      <c r="AJ100" s="120">
        <f t="shared" si="84"/>
        <v>0.85</v>
      </c>
      <c r="AK100" s="121">
        <f t="shared" si="100"/>
        <v>0</v>
      </c>
      <c r="AL100" s="121">
        <v>0</v>
      </c>
      <c r="AM100" s="121">
        <f t="shared" si="111"/>
        <v>0</v>
      </c>
      <c r="AN100" s="122">
        <f>ROUND((Z100+AA100)-(AM100),2)</f>
        <v>0</v>
      </c>
      <c r="AO100" s="138"/>
      <c r="AP100" s="117"/>
      <c r="AQ100" s="117"/>
      <c r="AR100" s="123">
        <v>0</v>
      </c>
      <c r="AS100" s="120">
        <f t="shared" si="87"/>
        <v>0.85</v>
      </c>
      <c r="AT100" s="121">
        <f t="shared" si="102"/>
        <v>0</v>
      </c>
      <c r="AU100" s="121">
        <v>0</v>
      </c>
      <c r="AV100" s="121">
        <f t="shared" si="112"/>
        <v>0</v>
      </c>
      <c r="AW100" s="122">
        <f t="shared" si="104"/>
        <v>0</v>
      </c>
      <c r="AX100" s="138"/>
      <c r="AY100" s="117"/>
      <c r="AZ100" s="117"/>
      <c r="BA100" s="123">
        <v>0</v>
      </c>
      <c r="BB100" s="120">
        <f t="shared" si="105"/>
        <v>0.85</v>
      </c>
      <c r="BC100" s="121">
        <f t="shared" si="106"/>
        <v>0</v>
      </c>
      <c r="BD100" s="121">
        <v>0</v>
      </c>
      <c r="BE100" s="121">
        <f t="shared" si="113"/>
        <v>0</v>
      </c>
      <c r="BF100" s="122">
        <f t="shared" si="108"/>
        <v>0</v>
      </c>
      <c r="BG100" s="295">
        <f t="shared" si="109"/>
        <v>0</v>
      </c>
      <c r="BH100" s="305">
        <v>0</v>
      </c>
      <c r="BI100" s="306">
        <v>0</v>
      </c>
      <c r="BJ100" s="306">
        <v>0</v>
      </c>
      <c r="BK100" s="307">
        <v>0</v>
      </c>
      <c r="BL100" s="307">
        <v>0</v>
      </c>
    </row>
    <row r="101" spans="1:119" x14ac:dyDescent="0.2">
      <c r="A101" s="821" t="s">
        <v>155</v>
      </c>
      <c r="B101" s="822"/>
      <c r="C101" s="822"/>
      <c r="D101" s="822"/>
      <c r="E101" s="822"/>
      <c r="F101" s="823"/>
      <c r="G101" s="846">
        <v>0</v>
      </c>
      <c r="H101" s="847"/>
      <c r="I101" s="851" t="str">
        <f>$K$4</f>
        <v>EUR</v>
      </c>
      <c r="J101" s="851"/>
      <c r="K101" s="259">
        <f>IF($G$6&gt;0,((G101)/$G$6),0)</f>
        <v>0</v>
      </c>
      <c r="L101" s="611">
        <f t="shared" si="97"/>
        <v>0.85</v>
      </c>
      <c r="M101" s="260">
        <f t="shared" si="98"/>
        <v>0</v>
      </c>
      <c r="N101" s="380"/>
      <c r="O101" s="380"/>
      <c r="P101" s="380"/>
      <c r="Q101" s="595">
        <f>ROUND(M101*$G$6,2)</f>
        <v>0</v>
      </c>
      <c r="R101" s="380"/>
      <c r="S101" s="380"/>
      <c r="T101" s="381"/>
      <c r="U101" s="382">
        <f t="shared" si="99"/>
        <v>0</v>
      </c>
      <c r="V101" s="350">
        <v>0</v>
      </c>
      <c r="W101" s="355">
        <v>0</v>
      </c>
      <c r="X101" s="355">
        <v>0</v>
      </c>
      <c r="Y101" s="432">
        <v>0</v>
      </c>
      <c r="Z101" s="287">
        <v>0</v>
      </c>
      <c r="AA101" s="287">
        <v>0</v>
      </c>
      <c r="AB101" s="225">
        <v>0</v>
      </c>
      <c r="AC101" s="225">
        <v>0</v>
      </c>
      <c r="AD101" s="227">
        <v>0</v>
      </c>
      <c r="AE101" s="304">
        <v>0</v>
      </c>
      <c r="AF101" s="116"/>
      <c r="AG101" s="117"/>
      <c r="AH101" s="118"/>
      <c r="AI101" s="119">
        <v>0</v>
      </c>
      <c r="AJ101" s="120">
        <f t="shared" si="84"/>
        <v>0.85</v>
      </c>
      <c r="AK101" s="121">
        <f t="shared" si="100"/>
        <v>0</v>
      </c>
      <c r="AL101" s="121">
        <v>0</v>
      </c>
      <c r="AM101" s="121">
        <f t="shared" si="111"/>
        <v>0</v>
      </c>
      <c r="AN101" s="122">
        <f>ROUND((Z101+AA101)-(AK101+AL101),2)</f>
        <v>0</v>
      </c>
      <c r="AO101" s="116"/>
      <c r="AP101" s="117"/>
      <c r="AQ101" s="117"/>
      <c r="AR101" s="123">
        <v>0</v>
      </c>
      <c r="AS101" s="120">
        <f t="shared" si="87"/>
        <v>0.85</v>
      </c>
      <c r="AT101" s="121">
        <f t="shared" si="102"/>
        <v>0</v>
      </c>
      <c r="AU101" s="121">
        <v>0</v>
      </c>
      <c r="AV101" s="121">
        <f t="shared" si="112"/>
        <v>0</v>
      </c>
      <c r="AW101" s="122">
        <f t="shared" si="104"/>
        <v>0</v>
      </c>
      <c r="AX101" s="116"/>
      <c r="AY101" s="117"/>
      <c r="AZ101" s="117"/>
      <c r="BA101" s="123">
        <v>0</v>
      </c>
      <c r="BB101" s="120">
        <f t="shared" si="105"/>
        <v>0.85</v>
      </c>
      <c r="BC101" s="121">
        <f t="shared" si="106"/>
        <v>0</v>
      </c>
      <c r="BD101" s="121">
        <v>0</v>
      </c>
      <c r="BE101" s="121">
        <f t="shared" si="113"/>
        <v>0</v>
      </c>
      <c r="BF101" s="122">
        <f t="shared" si="108"/>
        <v>0</v>
      </c>
      <c r="BG101" s="295">
        <f t="shared" si="109"/>
        <v>0</v>
      </c>
      <c r="BH101" s="296">
        <v>0</v>
      </c>
      <c r="BI101" s="297">
        <v>0</v>
      </c>
      <c r="BJ101" s="297">
        <v>0</v>
      </c>
      <c r="BK101" s="298">
        <v>0</v>
      </c>
      <c r="BL101" s="298">
        <v>0</v>
      </c>
    </row>
    <row r="102" spans="1:119" ht="12.75" customHeight="1" x14ac:dyDescent="0.2">
      <c r="A102" s="837"/>
      <c r="B102" s="838"/>
      <c r="C102" s="839"/>
      <c r="D102" s="852" t="s">
        <v>126</v>
      </c>
      <c r="E102" s="828"/>
      <c r="F102" s="828"/>
      <c r="G102" s="828"/>
      <c r="H102" s="828"/>
      <c r="I102" s="828"/>
      <c r="J102" s="829"/>
      <c r="K102" s="247">
        <v>0</v>
      </c>
      <c r="L102" s="611">
        <f>$K$5</f>
        <v>0.85</v>
      </c>
      <c r="M102" s="245">
        <f t="shared" si="98"/>
        <v>0</v>
      </c>
      <c r="N102" s="380"/>
      <c r="O102" s="380"/>
      <c r="P102" s="380"/>
      <c r="Q102" s="380"/>
      <c r="R102" s="380"/>
      <c r="S102" s="463">
        <f>M102</f>
        <v>0</v>
      </c>
      <c r="T102" s="464">
        <f>M102</f>
        <v>0</v>
      </c>
      <c r="U102" s="382">
        <f t="shared" si="99"/>
        <v>0</v>
      </c>
      <c r="V102" s="350">
        <v>0</v>
      </c>
      <c r="W102" s="355">
        <v>0</v>
      </c>
      <c r="X102" s="355">
        <v>0</v>
      </c>
      <c r="Y102" s="432">
        <v>0</v>
      </c>
      <c r="Z102" s="287">
        <v>0</v>
      </c>
      <c r="AA102" s="287">
        <v>0</v>
      </c>
      <c r="AB102" s="225">
        <v>0</v>
      </c>
      <c r="AC102" s="225">
        <v>0</v>
      </c>
      <c r="AD102" s="227">
        <v>0</v>
      </c>
      <c r="AE102" s="304">
        <v>0</v>
      </c>
      <c r="AF102" s="138"/>
      <c r="AG102" s="117"/>
      <c r="AH102" s="118"/>
      <c r="AI102" s="119">
        <v>0</v>
      </c>
      <c r="AJ102" s="120">
        <f t="shared" si="84"/>
        <v>0.85</v>
      </c>
      <c r="AK102" s="121">
        <f t="shared" si="100"/>
        <v>0</v>
      </c>
      <c r="AL102" s="121">
        <v>0</v>
      </c>
      <c r="AM102" s="121">
        <f>AK102+AL102</f>
        <v>0</v>
      </c>
      <c r="AN102" s="122">
        <f>ROUND((Z102+AA102)-(AM102),2)</f>
        <v>0</v>
      </c>
      <c r="AO102" s="138"/>
      <c r="AP102" s="117"/>
      <c r="AQ102" s="117"/>
      <c r="AR102" s="123">
        <v>0</v>
      </c>
      <c r="AS102" s="120">
        <f t="shared" si="87"/>
        <v>0.85</v>
      </c>
      <c r="AT102" s="121">
        <f t="shared" si="102"/>
        <v>0</v>
      </c>
      <c r="AU102" s="121">
        <v>0</v>
      </c>
      <c r="AV102" s="121">
        <f>AT102+AU102</f>
        <v>0</v>
      </c>
      <c r="AW102" s="122">
        <f t="shared" si="104"/>
        <v>0</v>
      </c>
      <c r="AX102" s="138"/>
      <c r="AY102" s="117"/>
      <c r="AZ102" s="117"/>
      <c r="BA102" s="123">
        <v>0</v>
      </c>
      <c r="BB102" s="120">
        <f t="shared" si="105"/>
        <v>0.85</v>
      </c>
      <c r="BC102" s="121">
        <f t="shared" si="106"/>
        <v>0</v>
      </c>
      <c r="BD102" s="121">
        <v>0</v>
      </c>
      <c r="BE102" s="121">
        <f>BC102+BD102</f>
        <v>0</v>
      </c>
      <c r="BF102" s="122">
        <f t="shared" si="108"/>
        <v>0</v>
      </c>
      <c r="BG102" s="295">
        <f t="shared" si="109"/>
        <v>0</v>
      </c>
      <c r="BH102" s="305">
        <v>0</v>
      </c>
      <c r="BI102" s="306">
        <v>0</v>
      </c>
      <c r="BJ102" s="306">
        <v>0</v>
      </c>
      <c r="BK102" s="307">
        <v>0</v>
      </c>
      <c r="BL102" s="307">
        <v>0</v>
      </c>
    </row>
    <row r="103" spans="1:119" s="68" customFormat="1" ht="12.75" customHeight="1" x14ac:dyDescent="0.2">
      <c r="A103" s="837"/>
      <c r="B103" s="838"/>
      <c r="C103" s="839"/>
      <c r="D103" s="852" t="s">
        <v>31</v>
      </c>
      <c r="E103" s="828"/>
      <c r="F103" s="828"/>
      <c r="G103" s="828"/>
      <c r="H103" s="828"/>
      <c r="I103" s="828"/>
      <c r="J103" s="829"/>
      <c r="K103" s="247">
        <v>0</v>
      </c>
      <c r="L103" s="611">
        <f>$K$5</f>
        <v>0.85</v>
      </c>
      <c r="M103" s="245">
        <f t="shared" si="98"/>
        <v>0</v>
      </c>
      <c r="N103" s="592">
        <f>ROUND(M103*$G$4,2)</f>
        <v>0</v>
      </c>
      <c r="O103" s="592">
        <f>ROUND(M103*$G$5,2)</f>
        <v>0</v>
      </c>
      <c r="P103" s="596">
        <f>ROUND(M103*$G$7,2)</f>
        <v>0</v>
      </c>
      <c r="Q103" s="595">
        <f>ROUND(M103*$G$6,2)</f>
        <v>0</v>
      </c>
      <c r="R103" s="380"/>
      <c r="S103" s="380"/>
      <c r="T103" s="381"/>
      <c r="U103" s="382">
        <f t="shared" si="99"/>
        <v>0</v>
      </c>
      <c r="V103" s="350">
        <v>0</v>
      </c>
      <c r="W103" s="355">
        <v>0</v>
      </c>
      <c r="X103" s="355">
        <v>0</v>
      </c>
      <c r="Y103" s="432">
        <v>0</v>
      </c>
      <c r="Z103" s="287">
        <v>0</v>
      </c>
      <c r="AA103" s="287">
        <v>0</v>
      </c>
      <c r="AB103" s="225">
        <v>0</v>
      </c>
      <c r="AC103" s="225">
        <v>0</v>
      </c>
      <c r="AD103" s="227">
        <v>0</v>
      </c>
      <c r="AE103" s="304">
        <v>0</v>
      </c>
      <c r="AF103" s="138"/>
      <c r="AG103" s="117"/>
      <c r="AH103" s="118"/>
      <c r="AI103" s="119">
        <v>0</v>
      </c>
      <c r="AJ103" s="120">
        <f t="shared" si="84"/>
        <v>0.85</v>
      </c>
      <c r="AK103" s="121">
        <f>ROUND(AI103/AJ103,2)</f>
        <v>0</v>
      </c>
      <c r="AL103" s="121">
        <v>0</v>
      </c>
      <c r="AM103" s="121">
        <f>AK103+AL103</f>
        <v>0</v>
      </c>
      <c r="AN103" s="122">
        <f>ROUND((Z103+AA103)-(AM103),2)</f>
        <v>0</v>
      </c>
      <c r="AO103" s="138"/>
      <c r="AP103" s="117"/>
      <c r="AQ103" s="117"/>
      <c r="AR103" s="123">
        <v>0</v>
      </c>
      <c r="AS103" s="120">
        <f t="shared" si="87"/>
        <v>0.85</v>
      </c>
      <c r="AT103" s="121">
        <f>ROUND(AR103/AS103,2)</f>
        <v>0</v>
      </c>
      <c r="AU103" s="121">
        <v>0</v>
      </c>
      <c r="AV103" s="121">
        <f>AT103+AU103</f>
        <v>0</v>
      </c>
      <c r="AW103" s="122">
        <f t="shared" si="104"/>
        <v>0</v>
      </c>
      <c r="AX103" s="138"/>
      <c r="AY103" s="117"/>
      <c r="AZ103" s="117"/>
      <c r="BA103" s="123">
        <v>0</v>
      </c>
      <c r="BB103" s="120">
        <f>$BB$5</f>
        <v>0.85</v>
      </c>
      <c r="BC103" s="121">
        <f>ROUND(BA103/BB103,2)</f>
        <v>0</v>
      </c>
      <c r="BD103" s="121">
        <v>0</v>
      </c>
      <c r="BE103" s="121">
        <f>BC103+BD103</f>
        <v>0</v>
      </c>
      <c r="BF103" s="122">
        <f t="shared" si="108"/>
        <v>0</v>
      </c>
      <c r="BG103" s="295">
        <f t="shared" si="109"/>
        <v>0</v>
      </c>
      <c r="BH103" s="305">
        <v>0</v>
      </c>
      <c r="BI103" s="306">
        <v>0</v>
      </c>
      <c r="BJ103" s="306">
        <v>0</v>
      </c>
      <c r="BK103" s="307">
        <v>0</v>
      </c>
      <c r="BL103" s="307">
        <v>0</v>
      </c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</row>
    <row r="104" spans="1:119" s="462" customFormat="1" ht="13.5" thickBot="1" x14ac:dyDescent="0.25">
      <c r="A104" s="914"/>
      <c r="B104" s="915"/>
      <c r="C104" s="916"/>
      <c r="D104" s="956" t="s">
        <v>131</v>
      </c>
      <c r="E104" s="957"/>
      <c r="F104" s="957"/>
      <c r="G104" s="957"/>
      <c r="H104" s="957"/>
      <c r="I104" s="957"/>
      <c r="J104" s="958"/>
      <c r="K104" s="441">
        <v>0</v>
      </c>
      <c r="L104" s="613">
        <f>$K$5</f>
        <v>0.85</v>
      </c>
      <c r="M104" s="497">
        <f t="shared" si="98"/>
        <v>0</v>
      </c>
      <c r="N104" s="593">
        <f>ROUND(M104*$G$4,2)</f>
        <v>0</v>
      </c>
      <c r="O104" s="593">
        <f>ROUND(M104*$G$5,2)</f>
        <v>0</v>
      </c>
      <c r="P104" s="597">
        <f>ROUND(M104*$G$7,2)</f>
        <v>0</v>
      </c>
      <c r="Q104" s="598">
        <f>ROUND(M104*$G$6,2)</f>
        <v>0</v>
      </c>
      <c r="R104" s="442"/>
      <c r="S104" s="442"/>
      <c r="T104" s="443"/>
      <c r="U104" s="498">
        <f t="shared" si="99"/>
        <v>0</v>
      </c>
      <c r="V104" s="444">
        <v>0</v>
      </c>
      <c r="W104" s="445">
        <v>0</v>
      </c>
      <c r="X104" s="445">
        <v>0</v>
      </c>
      <c r="Y104" s="446">
        <v>0</v>
      </c>
      <c r="Z104" s="447">
        <v>0</v>
      </c>
      <c r="AA104" s="447">
        <v>0</v>
      </c>
      <c r="AB104" s="448">
        <v>0</v>
      </c>
      <c r="AC104" s="448">
        <v>0</v>
      </c>
      <c r="AD104" s="449">
        <v>0</v>
      </c>
      <c r="AE104" s="450">
        <v>0</v>
      </c>
      <c r="AF104" s="451"/>
      <c r="AG104" s="452"/>
      <c r="AH104" s="453"/>
      <c r="AI104" s="454">
        <v>0</v>
      </c>
      <c r="AJ104" s="120">
        <f t="shared" si="84"/>
        <v>0.85</v>
      </c>
      <c r="AK104" s="455">
        <f>ROUND(AI104/AJ104,2)</f>
        <v>0</v>
      </c>
      <c r="AL104" s="455">
        <v>0</v>
      </c>
      <c r="AM104" s="455">
        <f>AK104+AL104</f>
        <v>0</v>
      </c>
      <c r="AN104" s="456">
        <f>ROUND((Z104+AA104)-(AM104),2)</f>
        <v>0</v>
      </c>
      <c r="AO104" s="451"/>
      <c r="AP104" s="452"/>
      <c r="AQ104" s="452"/>
      <c r="AR104" s="457">
        <v>0</v>
      </c>
      <c r="AS104" s="467">
        <f t="shared" si="87"/>
        <v>0.85</v>
      </c>
      <c r="AT104" s="455">
        <f>ROUND(AR104/AS104,2)</f>
        <v>0</v>
      </c>
      <c r="AU104" s="455">
        <v>0</v>
      </c>
      <c r="AV104" s="455">
        <f>AT104+AU104</f>
        <v>0</v>
      </c>
      <c r="AW104" s="456">
        <f t="shared" si="104"/>
        <v>0</v>
      </c>
      <c r="AX104" s="451"/>
      <c r="AY104" s="452"/>
      <c r="AZ104" s="452"/>
      <c r="BA104" s="457">
        <v>0</v>
      </c>
      <c r="BB104" s="467">
        <f>$BB$5</f>
        <v>0.85</v>
      </c>
      <c r="BC104" s="455">
        <f>ROUND(BA104/BB104,2)</f>
        <v>0</v>
      </c>
      <c r="BD104" s="455">
        <v>0</v>
      </c>
      <c r="BE104" s="455">
        <f>BC104+BD104</f>
        <v>0</v>
      </c>
      <c r="BF104" s="456">
        <f t="shared" si="108"/>
        <v>0</v>
      </c>
      <c r="BG104" s="458">
        <f t="shared" si="109"/>
        <v>0</v>
      </c>
      <c r="BH104" s="459">
        <v>0</v>
      </c>
      <c r="BI104" s="460">
        <v>0</v>
      </c>
      <c r="BJ104" s="460">
        <v>0</v>
      </c>
      <c r="BK104" s="461">
        <v>0</v>
      </c>
      <c r="BL104" s="461">
        <v>0</v>
      </c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</row>
    <row r="105" spans="1:119" s="293" customFormat="1" ht="13.5" thickTop="1" x14ac:dyDescent="0.2">
      <c r="A105" s="438" t="s">
        <v>354</v>
      </c>
      <c r="B105" s="804" t="s">
        <v>348</v>
      </c>
      <c r="C105" s="439"/>
      <c r="D105" s="805">
        <v>0</v>
      </c>
      <c r="E105" s="803" t="s">
        <v>349</v>
      </c>
      <c r="F105" s="848" t="s">
        <v>350</v>
      </c>
      <c r="G105" s="849"/>
      <c r="H105" s="849"/>
      <c r="I105" s="849"/>
      <c r="J105" s="850"/>
      <c r="K105" s="835"/>
      <c r="L105" s="835"/>
      <c r="M105" s="836"/>
      <c r="N105" s="387"/>
      <c r="O105" s="387"/>
      <c r="P105" s="387"/>
      <c r="Q105" s="387"/>
      <c r="R105" s="387"/>
      <c r="S105" s="387"/>
      <c r="T105" s="388"/>
      <c r="U105" s="349"/>
      <c r="V105" s="348"/>
      <c r="W105" s="349"/>
      <c r="X105" s="349"/>
      <c r="Y105" s="425"/>
      <c r="Z105" s="769"/>
      <c r="AA105" s="769"/>
      <c r="AB105" s="769"/>
      <c r="AC105" s="769"/>
      <c r="AD105" s="769"/>
      <c r="AE105" s="115"/>
      <c r="AF105" s="768"/>
      <c r="AG105" s="769"/>
      <c r="AH105" s="769"/>
      <c r="AI105" s="139"/>
      <c r="AJ105" s="140"/>
      <c r="AK105" s="141"/>
      <c r="AL105" s="141"/>
      <c r="AM105" s="141"/>
      <c r="AN105" s="142"/>
      <c r="AO105" s="768"/>
      <c r="AP105" s="769"/>
      <c r="AQ105" s="769"/>
      <c r="AR105" s="113"/>
      <c r="AS105" s="114"/>
      <c r="AT105" s="769"/>
      <c r="AU105" s="141"/>
      <c r="AV105" s="141"/>
      <c r="AW105" s="115"/>
      <c r="AX105" s="768"/>
      <c r="AY105" s="769"/>
      <c r="AZ105" s="769"/>
      <c r="BA105" s="113"/>
      <c r="BB105" s="114"/>
      <c r="BC105" s="769"/>
      <c r="BD105" s="141"/>
      <c r="BE105" s="141"/>
      <c r="BF105" s="115"/>
      <c r="BG105" s="768"/>
      <c r="BH105" s="768"/>
      <c r="BI105" s="769"/>
      <c r="BJ105" s="769"/>
      <c r="BK105" s="769"/>
      <c r="BL105" s="11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</row>
    <row r="106" spans="1:119" x14ac:dyDescent="0.2">
      <c r="A106" s="762" t="s">
        <v>158</v>
      </c>
      <c r="B106" s="807">
        <f>$G$4+$G$5</f>
        <v>18</v>
      </c>
      <c r="C106" s="767" t="s">
        <v>151</v>
      </c>
      <c r="D106" s="808">
        <f>D105</f>
        <v>0</v>
      </c>
      <c r="E106" s="766" t="s">
        <v>130</v>
      </c>
      <c r="F106" s="473">
        <v>0</v>
      </c>
      <c r="G106" s="258" t="str">
        <f>$K$4</f>
        <v>EUR</v>
      </c>
      <c r="H106" s="819" t="s">
        <v>157</v>
      </c>
      <c r="I106" s="819"/>
      <c r="J106" s="820"/>
      <c r="K106" s="259">
        <f>(B106*D106*F106)/($G$4+$G$5)</f>
        <v>0</v>
      </c>
      <c r="L106" s="611">
        <f t="shared" ref="L106:L113" si="114">$K$5</f>
        <v>0.85</v>
      </c>
      <c r="M106" s="260">
        <f t="shared" ref="M106:M116" si="115">ROUND(K106/L106,2)</f>
        <v>0</v>
      </c>
      <c r="N106" s="592">
        <f>ROUND(M106*$G$4,2)</f>
        <v>0</v>
      </c>
      <c r="O106" s="592">
        <f>ROUND(M106*$G$5,2)</f>
        <v>0</v>
      </c>
      <c r="P106" s="380"/>
      <c r="Q106" s="380"/>
      <c r="R106" s="380"/>
      <c r="S106" s="380"/>
      <c r="T106" s="381"/>
      <c r="U106" s="382">
        <f t="shared" ref="U106:U116" si="116">ROUND(N106+O106+P106+Q106+R106+S106+T106,2)</f>
        <v>0</v>
      </c>
      <c r="V106" s="350">
        <v>0</v>
      </c>
      <c r="W106" s="355">
        <v>0</v>
      </c>
      <c r="X106" s="355">
        <v>0</v>
      </c>
      <c r="Y106" s="432">
        <v>0</v>
      </c>
      <c r="Z106" s="287">
        <v>0</v>
      </c>
      <c r="AA106" s="287">
        <v>0</v>
      </c>
      <c r="AB106" s="225">
        <v>0</v>
      </c>
      <c r="AC106" s="225">
        <v>0</v>
      </c>
      <c r="AD106" s="227">
        <v>0</v>
      </c>
      <c r="AE106" s="304">
        <v>0</v>
      </c>
      <c r="AF106" s="116"/>
      <c r="AG106" s="117"/>
      <c r="AH106" s="118"/>
      <c r="AI106" s="119">
        <v>0</v>
      </c>
      <c r="AJ106" s="120">
        <f t="shared" si="84"/>
        <v>0.85</v>
      </c>
      <c r="AK106" s="121">
        <f t="shared" ref="AK106:AK114" si="117">ROUND(AI106/AJ106,2)</f>
        <v>0</v>
      </c>
      <c r="AL106" s="121">
        <v>0</v>
      </c>
      <c r="AM106" s="121">
        <f t="shared" ref="AM106" si="118">AK106+AL106</f>
        <v>0</v>
      </c>
      <c r="AN106" s="122">
        <f>ROUND((Z106+AA106)-(AK106+AL106),2)</f>
        <v>0</v>
      </c>
      <c r="AO106" s="116"/>
      <c r="AP106" s="117"/>
      <c r="AQ106" s="117"/>
      <c r="AR106" s="123">
        <v>0</v>
      </c>
      <c r="AS106" s="120">
        <f t="shared" si="87"/>
        <v>0.85</v>
      </c>
      <c r="AT106" s="121">
        <f t="shared" ref="AT106:AT114" si="119">ROUND(AR106/AS106,2)</f>
        <v>0</v>
      </c>
      <c r="AU106" s="121">
        <v>0</v>
      </c>
      <c r="AV106" s="121">
        <f t="shared" ref="AV106" si="120">AT106+AU106</f>
        <v>0</v>
      </c>
      <c r="AW106" s="122">
        <f t="shared" ref="AW106:AW116" si="121">ROUND((AB106+AC106)-(AV106),2)</f>
        <v>0</v>
      </c>
      <c r="AX106" s="116"/>
      <c r="AY106" s="117"/>
      <c r="AZ106" s="117"/>
      <c r="BA106" s="123">
        <v>0</v>
      </c>
      <c r="BB106" s="120">
        <f t="shared" ref="BB106:BB114" si="122">$BB$5</f>
        <v>0.85</v>
      </c>
      <c r="BC106" s="121">
        <f t="shared" ref="BC106:BC114" si="123">ROUND(BA106/BB106,2)</f>
        <v>0</v>
      </c>
      <c r="BD106" s="121">
        <v>0</v>
      </c>
      <c r="BE106" s="121">
        <f t="shared" ref="BE106" si="124">BC106+BD106</f>
        <v>0</v>
      </c>
      <c r="BF106" s="122">
        <f t="shared" ref="BF106:BF116" si="125">ROUND((AD106+AE106)-(BE106),2)</f>
        <v>0</v>
      </c>
      <c r="BG106" s="295">
        <f t="shared" ref="BG106:BG116" si="126">U106-V106-W106-X106-AM106-AV106-BE106</f>
        <v>0</v>
      </c>
      <c r="BH106" s="296">
        <v>0</v>
      </c>
      <c r="BI106" s="297">
        <v>0</v>
      </c>
      <c r="BJ106" s="297">
        <v>0</v>
      </c>
      <c r="BK106" s="298">
        <v>0</v>
      </c>
      <c r="BL106" s="298">
        <v>0</v>
      </c>
    </row>
    <row r="107" spans="1:119" x14ac:dyDescent="0.2">
      <c r="A107" s="762" t="s">
        <v>159</v>
      </c>
      <c r="B107" s="764">
        <v>0</v>
      </c>
      <c r="C107" s="762" t="s">
        <v>151</v>
      </c>
      <c r="D107" s="809">
        <f>D105</f>
        <v>0</v>
      </c>
      <c r="E107" s="766" t="s">
        <v>130</v>
      </c>
      <c r="F107" s="473">
        <v>0</v>
      </c>
      <c r="G107" s="258" t="str">
        <f>$K$4</f>
        <v>EUR</v>
      </c>
      <c r="H107" s="819" t="s">
        <v>157</v>
      </c>
      <c r="I107" s="819"/>
      <c r="J107" s="820"/>
      <c r="K107" s="259">
        <f t="shared" ref="K107:K108" si="127">(B107*D107*F107)/($G$4+$G$5)</f>
        <v>0</v>
      </c>
      <c r="L107" s="611">
        <f t="shared" si="114"/>
        <v>0.85</v>
      </c>
      <c r="M107" s="260">
        <f t="shared" si="115"/>
        <v>0</v>
      </c>
      <c r="N107" s="592">
        <f>ROUND(M107*$G$4,2)</f>
        <v>0</v>
      </c>
      <c r="O107" s="592">
        <f>ROUND(M107*$G$5,2)</f>
        <v>0</v>
      </c>
      <c r="P107" s="380"/>
      <c r="Q107" s="380"/>
      <c r="R107" s="380"/>
      <c r="S107" s="380"/>
      <c r="T107" s="381"/>
      <c r="U107" s="382">
        <f t="shared" si="116"/>
        <v>0</v>
      </c>
      <c r="V107" s="350">
        <v>0</v>
      </c>
      <c r="W107" s="355">
        <v>0</v>
      </c>
      <c r="X107" s="355">
        <v>0</v>
      </c>
      <c r="Y107" s="432">
        <v>0</v>
      </c>
      <c r="Z107" s="287">
        <v>0</v>
      </c>
      <c r="AA107" s="287">
        <v>0</v>
      </c>
      <c r="AB107" s="225">
        <v>0</v>
      </c>
      <c r="AC107" s="225">
        <v>0</v>
      </c>
      <c r="AD107" s="227">
        <v>0</v>
      </c>
      <c r="AE107" s="304">
        <v>0</v>
      </c>
      <c r="AF107" s="116"/>
      <c r="AG107" s="117"/>
      <c r="AH107" s="118"/>
      <c r="AI107" s="119">
        <v>0</v>
      </c>
      <c r="AJ107" s="120">
        <f t="shared" si="84"/>
        <v>0.85</v>
      </c>
      <c r="AK107" s="121">
        <f t="shared" si="117"/>
        <v>0</v>
      </c>
      <c r="AL107" s="121">
        <v>0</v>
      </c>
      <c r="AM107" s="121">
        <f>AK107+AL107</f>
        <v>0</v>
      </c>
      <c r="AN107" s="122">
        <f>ROUND((Z107+AA107)-(AK107+AL107),2)</f>
        <v>0</v>
      </c>
      <c r="AO107" s="116"/>
      <c r="AP107" s="117"/>
      <c r="AQ107" s="117"/>
      <c r="AR107" s="123">
        <v>0</v>
      </c>
      <c r="AS107" s="120">
        <f t="shared" si="87"/>
        <v>0.85</v>
      </c>
      <c r="AT107" s="121">
        <f t="shared" si="119"/>
        <v>0</v>
      </c>
      <c r="AU107" s="121">
        <v>0</v>
      </c>
      <c r="AV107" s="121">
        <f>AT107+AU107</f>
        <v>0</v>
      </c>
      <c r="AW107" s="122">
        <f t="shared" si="121"/>
        <v>0</v>
      </c>
      <c r="AX107" s="116"/>
      <c r="AY107" s="117"/>
      <c r="AZ107" s="117"/>
      <c r="BA107" s="123">
        <v>0</v>
      </c>
      <c r="BB107" s="120">
        <f t="shared" si="122"/>
        <v>0.85</v>
      </c>
      <c r="BC107" s="121">
        <f t="shared" si="123"/>
        <v>0</v>
      </c>
      <c r="BD107" s="121">
        <v>0</v>
      </c>
      <c r="BE107" s="121">
        <f>BC107+BD107</f>
        <v>0</v>
      </c>
      <c r="BF107" s="122">
        <f t="shared" si="125"/>
        <v>0</v>
      </c>
      <c r="BG107" s="295">
        <f t="shared" si="126"/>
        <v>0</v>
      </c>
      <c r="BH107" s="296">
        <v>0</v>
      </c>
      <c r="BI107" s="297">
        <v>0</v>
      </c>
      <c r="BJ107" s="297">
        <v>0</v>
      </c>
      <c r="BK107" s="298">
        <v>0</v>
      </c>
      <c r="BL107" s="298">
        <v>0</v>
      </c>
    </row>
    <row r="108" spans="1:119" x14ac:dyDescent="0.2">
      <c r="A108" s="762" t="s">
        <v>160</v>
      </c>
      <c r="B108" s="764">
        <v>0</v>
      </c>
      <c r="C108" s="762" t="s">
        <v>151</v>
      </c>
      <c r="D108" s="809">
        <f>D105</f>
        <v>0</v>
      </c>
      <c r="E108" s="766" t="s">
        <v>130</v>
      </c>
      <c r="F108" s="473">
        <v>0</v>
      </c>
      <c r="G108" s="258" t="str">
        <f>$K$4</f>
        <v>EUR</v>
      </c>
      <c r="H108" s="819" t="s">
        <v>157</v>
      </c>
      <c r="I108" s="819"/>
      <c r="J108" s="820"/>
      <c r="K108" s="259">
        <f t="shared" si="127"/>
        <v>0</v>
      </c>
      <c r="L108" s="611">
        <f t="shared" si="114"/>
        <v>0.85</v>
      </c>
      <c r="M108" s="260">
        <f t="shared" si="115"/>
        <v>0</v>
      </c>
      <c r="N108" s="592">
        <f>ROUND(M108*$G$4,2)</f>
        <v>0</v>
      </c>
      <c r="O108" s="592">
        <f>ROUND(M108*$G$5,2)</f>
        <v>0</v>
      </c>
      <c r="P108" s="380"/>
      <c r="Q108" s="380"/>
      <c r="R108" s="380"/>
      <c r="S108" s="380"/>
      <c r="T108" s="381"/>
      <c r="U108" s="382">
        <f t="shared" si="116"/>
        <v>0</v>
      </c>
      <c r="V108" s="350">
        <v>0</v>
      </c>
      <c r="W108" s="355">
        <v>0</v>
      </c>
      <c r="X108" s="355">
        <v>0</v>
      </c>
      <c r="Y108" s="432">
        <v>0</v>
      </c>
      <c r="Z108" s="287">
        <v>0</v>
      </c>
      <c r="AA108" s="287">
        <v>0</v>
      </c>
      <c r="AB108" s="225">
        <v>0</v>
      </c>
      <c r="AC108" s="225">
        <v>0</v>
      </c>
      <c r="AD108" s="227">
        <v>0</v>
      </c>
      <c r="AE108" s="304">
        <v>0</v>
      </c>
      <c r="AF108" s="116"/>
      <c r="AG108" s="117"/>
      <c r="AH108" s="118"/>
      <c r="AI108" s="119">
        <v>0</v>
      </c>
      <c r="AJ108" s="120">
        <f t="shared" si="84"/>
        <v>0.85</v>
      </c>
      <c r="AK108" s="121">
        <f t="shared" si="117"/>
        <v>0</v>
      </c>
      <c r="AL108" s="121">
        <v>0</v>
      </c>
      <c r="AM108" s="121">
        <f>AK108+AL108</f>
        <v>0</v>
      </c>
      <c r="AN108" s="122">
        <f>ROUND((Z108+AA108)-(AK108+AL108),2)</f>
        <v>0</v>
      </c>
      <c r="AO108" s="116"/>
      <c r="AP108" s="117"/>
      <c r="AQ108" s="117"/>
      <c r="AR108" s="123">
        <v>0</v>
      </c>
      <c r="AS108" s="120">
        <f t="shared" si="87"/>
        <v>0.85</v>
      </c>
      <c r="AT108" s="121">
        <f t="shared" si="119"/>
        <v>0</v>
      </c>
      <c r="AU108" s="121">
        <v>0</v>
      </c>
      <c r="AV108" s="121">
        <f>AT108+AU108</f>
        <v>0</v>
      </c>
      <c r="AW108" s="122">
        <f t="shared" si="121"/>
        <v>0</v>
      </c>
      <c r="AX108" s="116"/>
      <c r="AY108" s="117"/>
      <c r="AZ108" s="117"/>
      <c r="BA108" s="123">
        <v>0</v>
      </c>
      <c r="BB108" s="120">
        <f t="shared" si="122"/>
        <v>0.85</v>
      </c>
      <c r="BC108" s="121">
        <f t="shared" si="123"/>
        <v>0</v>
      </c>
      <c r="BD108" s="121">
        <v>0</v>
      </c>
      <c r="BE108" s="121">
        <f>BC108+BD108</f>
        <v>0</v>
      </c>
      <c r="BF108" s="122">
        <f t="shared" si="125"/>
        <v>0</v>
      </c>
      <c r="BG108" s="295">
        <f t="shared" si="126"/>
        <v>0</v>
      </c>
      <c r="BH108" s="296">
        <v>0</v>
      </c>
      <c r="BI108" s="297">
        <v>0</v>
      </c>
      <c r="BJ108" s="297">
        <v>0</v>
      </c>
      <c r="BK108" s="298">
        <v>0</v>
      </c>
      <c r="BL108" s="298">
        <v>0</v>
      </c>
    </row>
    <row r="109" spans="1:119" x14ac:dyDescent="0.2">
      <c r="A109" s="821" t="s">
        <v>153</v>
      </c>
      <c r="B109" s="822"/>
      <c r="C109" s="822"/>
      <c r="D109" s="822"/>
      <c r="E109" s="822"/>
      <c r="F109" s="823"/>
      <c r="G109" s="846">
        <v>0</v>
      </c>
      <c r="H109" s="847"/>
      <c r="I109" s="851" t="str">
        <f>$K$4</f>
        <v>EUR</v>
      </c>
      <c r="J109" s="851"/>
      <c r="K109" s="259">
        <f>G109/($G$4+$G$5)</f>
        <v>0</v>
      </c>
      <c r="L109" s="611">
        <f t="shared" si="114"/>
        <v>0.85</v>
      </c>
      <c r="M109" s="260">
        <f t="shared" si="115"/>
        <v>0</v>
      </c>
      <c r="N109" s="592">
        <f>ROUND(M109*$G$4,2)</f>
        <v>0</v>
      </c>
      <c r="O109" s="592">
        <f>ROUND(M109*$G$5,2)</f>
        <v>0</v>
      </c>
      <c r="P109" s="380"/>
      <c r="Q109" s="380"/>
      <c r="R109" s="380"/>
      <c r="S109" s="380"/>
      <c r="T109" s="381"/>
      <c r="U109" s="382">
        <f t="shared" si="116"/>
        <v>0</v>
      </c>
      <c r="V109" s="350">
        <v>0</v>
      </c>
      <c r="W109" s="355">
        <v>0</v>
      </c>
      <c r="X109" s="355">
        <v>0</v>
      </c>
      <c r="Y109" s="432">
        <v>0</v>
      </c>
      <c r="Z109" s="287">
        <v>0</v>
      </c>
      <c r="AA109" s="287">
        <v>0</v>
      </c>
      <c r="AB109" s="225">
        <v>0</v>
      </c>
      <c r="AC109" s="225">
        <v>0</v>
      </c>
      <c r="AD109" s="227">
        <v>0</v>
      </c>
      <c r="AE109" s="304">
        <v>0</v>
      </c>
      <c r="AF109" s="116"/>
      <c r="AG109" s="117"/>
      <c r="AH109" s="118"/>
      <c r="AI109" s="119">
        <v>0</v>
      </c>
      <c r="AJ109" s="120">
        <f t="shared" si="84"/>
        <v>0.85</v>
      </c>
      <c r="AK109" s="121">
        <f t="shared" si="117"/>
        <v>0</v>
      </c>
      <c r="AL109" s="121">
        <v>0</v>
      </c>
      <c r="AM109" s="121">
        <f t="shared" ref="AM109:AM113" si="128">AK109+AL109</f>
        <v>0</v>
      </c>
      <c r="AN109" s="122">
        <f>ROUND((Z109+AA109)-(AK109+AL109),2)</f>
        <v>0</v>
      </c>
      <c r="AO109" s="116"/>
      <c r="AP109" s="117"/>
      <c r="AQ109" s="117"/>
      <c r="AR109" s="123">
        <v>0</v>
      </c>
      <c r="AS109" s="120">
        <f t="shared" si="87"/>
        <v>0.85</v>
      </c>
      <c r="AT109" s="121">
        <f t="shared" si="119"/>
        <v>0</v>
      </c>
      <c r="AU109" s="121">
        <v>0</v>
      </c>
      <c r="AV109" s="121">
        <f t="shared" ref="AV109:AV113" si="129">AT109+AU109</f>
        <v>0</v>
      </c>
      <c r="AW109" s="122">
        <f t="shared" si="121"/>
        <v>0</v>
      </c>
      <c r="AX109" s="116"/>
      <c r="AY109" s="117"/>
      <c r="AZ109" s="117"/>
      <c r="BA109" s="123">
        <v>0</v>
      </c>
      <c r="BB109" s="120">
        <f t="shared" si="122"/>
        <v>0.85</v>
      </c>
      <c r="BC109" s="121">
        <f t="shared" si="123"/>
        <v>0</v>
      </c>
      <c r="BD109" s="121">
        <v>0</v>
      </c>
      <c r="BE109" s="121">
        <f t="shared" ref="BE109:BE113" si="130">BC109+BD109</f>
        <v>0</v>
      </c>
      <c r="BF109" s="122">
        <f t="shared" si="125"/>
        <v>0</v>
      </c>
      <c r="BG109" s="295">
        <f t="shared" si="126"/>
        <v>0</v>
      </c>
      <c r="BH109" s="296">
        <v>0</v>
      </c>
      <c r="BI109" s="297">
        <v>0</v>
      </c>
      <c r="BJ109" s="297">
        <v>0</v>
      </c>
      <c r="BK109" s="298">
        <v>0</v>
      </c>
      <c r="BL109" s="298">
        <v>0</v>
      </c>
    </row>
    <row r="110" spans="1:119" x14ac:dyDescent="0.2">
      <c r="A110" s="765" t="s">
        <v>161</v>
      </c>
      <c r="B110" s="763">
        <f>$G$7</f>
        <v>1</v>
      </c>
      <c r="C110" s="766" t="s">
        <v>151</v>
      </c>
      <c r="D110" s="809">
        <f>D105</f>
        <v>0</v>
      </c>
      <c r="E110" s="766" t="s">
        <v>130</v>
      </c>
      <c r="F110" s="473">
        <f>F112</f>
        <v>0</v>
      </c>
      <c r="G110" s="258" t="str">
        <f>$K$4</f>
        <v>EUR</v>
      </c>
      <c r="H110" s="819" t="s">
        <v>157</v>
      </c>
      <c r="I110" s="819"/>
      <c r="J110" s="820"/>
      <c r="K110" s="259">
        <f>IF($G$7&gt;0,((B110*D110*F110)/$G$7),0)</f>
        <v>0</v>
      </c>
      <c r="L110" s="611">
        <f t="shared" si="114"/>
        <v>0.85</v>
      </c>
      <c r="M110" s="260">
        <f t="shared" si="115"/>
        <v>0</v>
      </c>
      <c r="N110" s="380"/>
      <c r="O110" s="380"/>
      <c r="P110" s="596">
        <f>ROUND(M110*$G$7,2)</f>
        <v>0</v>
      </c>
      <c r="Q110" s="380"/>
      <c r="R110" s="380"/>
      <c r="S110" s="380"/>
      <c r="T110" s="381"/>
      <c r="U110" s="382">
        <f t="shared" si="116"/>
        <v>0</v>
      </c>
      <c r="V110" s="350">
        <v>0</v>
      </c>
      <c r="W110" s="355">
        <v>0</v>
      </c>
      <c r="X110" s="355">
        <v>0</v>
      </c>
      <c r="Y110" s="432">
        <v>0</v>
      </c>
      <c r="Z110" s="287">
        <v>0</v>
      </c>
      <c r="AA110" s="287">
        <v>0</v>
      </c>
      <c r="AB110" s="225">
        <v>0</v>
      </c>
      <c r="AC110" s="225">
        <v>0</v>
      </c>
      <c r="AD110" s="227">
        <v>0</v>
      </c>
      <c r="AE110" s="304">
        <v>0</v>
      </c>
      <c r="AF110" s="138"/>
      <c r="AG110" s="117"/>
      <c r="AH110" s="118"/>
      <c r="AI110" s="119">
        <v>0</v>
      </c>
      <c r="AJ110" s="120">
        <f t="shared" si="84"/>
        <v>0.85</v>
      </c>
      <c r="AK110" s="121">
        <f t="shared" si="117"/>
        <v>0</v>
      </c>
      <c r="AL110" s="121">
        <v>0</v>
      </c>
      <c r="AM110" s="121">
        <f t="shared" si="128"/>
        <v>0</v>
      </c>
      <c r="AN110" s="122">
        <f>ROUND((Z110+AA110)-(AM110),2)</f>
        <v>0</v>
      </c>
      <c r="AO110" s="138"/>
      <c r="AP110" s="117"/>
      <c r="AQ110" s="117"/>
      <c r="AR110" s="123">
        <v>0</v>
      </c>
      <c r="AS110" s="120">
        <f t="shared" si="87"/>
        <v>0.85</v>
      </c>
      <c r="AT110" s="121">
        <f t="shared" si="119"/>
        <v>0</v>
      </c>
      <c r="AU110" s="121">
        <v>0</v>
      </c>
      <c r="AV110" s="121">
        <f t="shared" si="129"/>
        <v>0</v>
      </c>
      <c r="AW110" s="122">
        <f t="shared" si="121"/>
        <v>0</v>
      </c>
      <c r="AX110" s="138"/>
      <c r="AY110" s="117"/>
      <c r="AZ110" s="117"/>
      <c r="BA110" s="123">
        <v>0</v>
      </c>
      <c r="BB110" s="120">
        <f t="shared" si="122"/>
        <v>0.85</v>
      </c>
      <c r="BC110" s="121">
        <f t="shared" si="123"/>
        <v>0</v>
      </c>
      <c r="BD110" s="121">
        <v>0</v>
      </c>
      <c r="BE110" s="121">
        <f t="shared" si="130"/>
        <v>0</v>
      </c>
      <c r="BF110" s="122">
        <f t="shared" si="125"/>
        <v>0</v>
      </c>
      <c r="BG110" s="295">
        <f t="shared" si="126"/>
        <v>0</v>
      </c>
      <c r="BH110" s="305">
        <v>0</v>
      </c>
      <c r="BI110" s="306">
        <v>0</v>
      </c>
      <c r="BJ110" s="306">
        <v>0</v>
      </c>
      <c r="BK110" s="307">
        <v>0</v>
      </c>
      <c r="BL110" s="307">
        <v>0</v>
      </c>
    </row>
    <row r="111" spans="1:119" x14ac:dyDescent="0.2">
      <c r="A111" s="821" t="s">
        <v>154</v>
      </c>
      <c r="B111" s="822"/>
      <c r="C111" s="822"/>
      <c r="D111" s="822"/>
      <c r="E111" s="822"/>
      <c r="F111" s="823"/>
      <c r="G111" s="846">
        <v>0</v>
      </c>
      <c r="H111" s="847"/>
      <c r="I111" s="851" t="str">
        <f>$K$4</f>
        <v>EUR</v>
      </c>
      <c r="J111" s="851"/>
      <c r="K111" s="249">
        <f>IF($G$7=0,0,G111/$G$7)</f>
        <v>0</v>
      </c>
      <c r="L111" s="611">
        <f t="shared" si="114"/>
        <v>0.85</v>
      </c>
      <c r="M111" s="260">
        <f t="shared" si="115"/>
        <v>0</v>
      </c>
      <c r="N111" s="380"/>
      <c r="O111" s="380"/>
      <c r="P111" s="596">
        <f>ROUND(M111*$G$7,2)</f>
        <v>0</v>
      </c>
      <c r="Q111" s="380"/>
      <c r="R111" s="380"/>
      <c r="S111" s="380"/>
      <c r="T111" s="381"/>
      <c r="U111" s="382">
        <f t="shared" si="116"/>
        <v>0</v>
      </c>
      <c r="V111" s="350">
        <v>0</v>
      </c>
      <c r="W111" s="355">
        <v>0</v>
      </c>
      <c r="X111" s="355">
        <v>0</v>
      </c>
      <c r="Y111" s="432">
        <v>0</v>
      </c>
      <c r="Z111" s="287">
        <v>0</v>
      </c>
      <c r="AA111" s="287">
        <v>0</v>
      </c>
      <c r="AB111" s="225">
        <v>0</v>
      </c>
      <c r="AC111" s="225">
        <v>0</v>
      </c>
      <c r="AD111" s="227">
        <v>0</v>
      </c>
      <c r="AE111" s="304">
        <v>0</v>
      </c>
      <c r="AF111" s="116"/>
      <c r="AG111" s="117"/>
      <c r="AH111" s="118"/>
      <c r="AI111" s="119">
        <v>0</v>
      </c>
      <c r="AJ111" s="120">
        <f t="shared" si="84"/>
        <v>0.85</v>
      </c>
      <c r="AK111" s="121">
        <f t="shared" si="117"/>
        <v>0</v>
      </c>
      <c r="AL111" s="121">
        <v>0</v>
      </c>
      <c r="AM111" s="121">
        <f t="shared" si="128"/>
        <v>0</v>
      </c>
      <c r="AN111" s="122">
        <f>ROUND((Z111+AA111)-(AK111+AL111),2)</f>
        <v>0</v>
      </c>
      <c r="AO111" s="116"/>
      <c r="AP111" s="117"/>
      <c r="AQ111" s="117"/>
      <c r="AR111" s="123">
        <v>0</v>
      </c>
      <c r="AS111" s="120">
        <f t="shared" si="87"/>
        <v>0.85</v>
      </c>
      <c r="AT111" s="121">
        <f t="shared" si="119"/>
        <v>0</v>
      </c>
      <c r="AU111" s="121">
        <v>0</v>
      </c>
      <c r="AV111" s="121">
        <f t="shared" si="129"/>
        <v>0</v>
      </c>
      <c r="AW111" s="122">
        <f t="shared" si="121"/>
        <v>0</v>
      </c>
      <c r="AX111" s="116"/>
      <c r="AY111" s="117"/>
      <c r="AZ111" s="117"/>
      <c r="BA111" s="123">
        <v>0</v>
      </c>
      <c r="BB111" s="120">
        <f t="shared" si="122"/>
        <v>0.85</v>
      </c>
      <c r="BC111" s="121">
        <f t="shared" si="123"/>
        <v>0</v>
      </c>
      <c r="BD111" s="121">
        <v>0</v>
      </c>
      <c r="BE111" s="121">
        <f t="shared" si="130"/>
        <v>0</v>
      </c>
      <c r="BF111" s="122">
        <f t="shared" si="125"/>
        <v>0</v>
      </c>
      <c r="BG111" s="295">
        <f t="shared" si="126"/>
        <v>0</v>
      </c>
      <c r="BH111" s="296">
        <v>0</v>
      </c>
      <c r="BI111" s="297">
        <v>0</v>
      </c>
      <c r="BJ111" s="297">
        <v>0</v>
      </c>
      <c r="BK111" s="298">
        <v>0</v>
      </c>
      <c r="BL111" s="298">
        <v>0</v>
      </c>
    </row>
    <row r="112" spans="1:119" x14ac:dyDescent="0.2">
      <c r="A112" s="765" t="s">
        <v>162</v>
      </c>
      <c r="B112" s="763">
        <f>$G$6</f>
        <v>1</v>
      </c>
      <c r="C112" s="766" t="s">
        <v>151</v>
      </c>
      <c r="D112" s="809">
        <f>D105</f>
        <v>0</v>
      </c>
      <c r="E112" s="766" t="s">
        <v>130</v>
      </c>
      <c r="F112" s="473">
        <v>0</v>
      </c>
      <c r="G112" s="258" t="str">
        <f>$K$4</f>
        <v>EUR</v>
      </c>
      <c r="H112" s="819" t="s">
        <v>157</v>
      </c>
      <c r="I112" s="819"/>
      <c r="J112" s="820"/>
      <c r="K112" s="259">
        <f>IF($G$6&gt;0,((B112*D112*F112)/$G$6),0)</f>
        <v>0</v>
      </c>
      <c r="L112" s="611">
        <f t="shared" si="114"/>
        <v>0.85</v>
      </c>
      <c r="M112" s="260">
        <f t="shared" si="115"/>
        <v>0</v>
      </c>
      <c r="N112" s="380"/>
      <c r="O112" s="380"/>
      <c r="P112" s="380"/>
      <c r="Q112" s="595">
        <f>ROUND(M112*$G$6,2)</f>
        <v>0</v>
      </c>
      <c r="R112" s="380"/>
      <c r="S112" s="380"/>
      <c r="T112" s="381"/>
      <c r="U112" s="382">
        <f t="shared" si="116"/>
        <v>0</v>
      </c>
      <c r="V112" s="350">
        <v>0</v>
      </c>
      <c r="W112" s="355">
        <v>0</v>
      </c>
      <c r="X112" s="355">
        <v>0</v>
      </c>
      <c r="Y112" s="432">
        <v>0</v>
      </c>
      <c r="Z112" s="287">
        <v>0</v>
      </c>
      <c r="AA112" s="287">
        <v>0</v>
      </c>
      <c r="AB112" s="225">
        <v>0</v>
      </c>
      <c r="AC112" s="225">
        <v>0</v>
      </c>
      <c r="AD112" s="227">
        <v>0</v>
      </c>
      <c r="AE112" s="304">
        <v>0</v>
      </c>
      <c r="AF112" s="138"/>
      <c r="AG112" s="117"/>
      <c r="AH112" s="118"/>
      <c r="AI112" s="119">
        <v>0</v>
      </c>
      <c r="AJ112" s="120">
        <f t="shared" si="84"/>
        <v>0.85</v>
      </c>
      <c r="AK112" s="121">
        <f t="shared" si="117"/>
        <v>0</v>
      </c>
      <c r="AL112" s="121">
        <v>0</v>
      </c>
      <c r="AM112" s="121">
        <f t="shared" si="128"/>
        <v>0</v>
      </c>
      <c r="AN112" s="122">
        <f>ROUND((Z112+AA112)-(AM112),2)</f>
        <v>0</v>
      </c>
      <c r="AO112" s="138"/>
      <c r="AP112" s="117"/>
      <c r="AQ112" s="117"/>
      <c r="AR112" s="123">
        <v>0</v>
      </c>
      <c r="AS112" s="120">
        <f t="shared" si="87"/>
        <v>0.85</v>
      </c>
      <c r="AT112" s="121">
        <f t="shared" si="119"/>
        <v>0</v>
      </c>
      <c r="AU112" s="121">
        <v>0</v>
      </c>
      <c r="AV112" s="121">
        <f t="shared" si="129"/>
        <v>0</v>
      </c>
      <c r="AW112" s="122">
        <f t="shared" si="121"/>
        <v>0</v>
      </c>
      <c r="AX112" s="138"/>
      <c r="AY112" s="117"/>
      <c r="AZ112" s="117"/>
      <c r="BA112" s="123">
        <v>0</v>
      </c>
      <c r="BB112" s="120">
        <f t="shared" si="122"/>
        <v>0.85</v>
      </c>
      <c r="BC112" s="121">
        <f t="shared" si="123"/>
        <v>0</v>
      </c>
      <c r="BD112" s="121">
        <v>0</v>
      </c>
      <c r="BE112" s="121">
        <f t="shared" si="130"/>
        <v>0</v>
      </c>
      <c r="BF112" s="122">
        <f t="shared" si="125"/>
        <v>0</v>
      </c>
      <c r="BG112" s="295">
        <f t="shared" si="126"/>
        <v>0</v>
      </c>
      <c r="BH112" s="305">
        <v>0</v>
      </c>
      <c r="BI112" s="306">
        <v>0</v>
      </c>
      <c r="BJ112" s="306">
        <v>0</v>
      </c>
      <c r="BK112" s="307">
        <v>0</v>
      </c>
      <c r="BL112" s="307">
        <v>0</v>
      </c>
    </row>
    <row r="113" spans="1:119" x14ac:dyDescent="0.2">
      <c r="A113" s="821" t="s">
        <v>155</v>
      </c>
      <c r="B113" s="822"/>
      <c r="C113" s="822"/>
      <c r="D113" s="822"/>
      <c r="E113" s="822"/>
      <c r="F113" s="823"/>
      <c r="G113" s="846">
        <v>0</v>
      </c>
      <c r="H113" s="847"/>
      <c r="I113" s="851" t="str">
        <f>$K$4</f>
        <v>EUR</v>
      </c>
      <c r="J113" s="851"/>
      <c r="K113" s="259">
        <f>IF($G$6&gt;0,((G113)/$G$6),0)</f>
        <v>0</v>
      </c>
      <c r="L113" s="611">
        <f t="shared" si="114"/>
        <v>0.85</v>
      </c>
      <c r="M113" s="260">
        <f t="shared" si="115"/>
        <v>0</v>
      </c>
      <c r="N113" s="380"/>
      <c r="O113" s="380"/>
      <c r="P113" s="380"/>
      <c r="Q113" s="595">
        <f>ROUND(M113*$G$6,2)</f>
        <v>0</v>
      </c>
      <c r="R113" s="380"/>
      <c r="S113" s="380"/>
      <c r="T113" s="381"/>
      <c r="U113" s="382">
        <f t="shared" si="116"/>
        <v>0</v>
      </c>
      <c r="V113" s="350">
        <v>0</v>
      </c>
      <c r="W113" s="355">
        <v>0</v>
      </c>
      <c r="X113" s="355">
        <v>0</v>
      </c>
      <c r="Y113" s="432">
        <v>0</v>
      </c>
      <c r="Z113" s="287">
        <v>0</v>
      </c>
      <c r="AA113" s="287">
        <v>0</v>
      </c>
      <c r="AB113" s="225">
        <v>0</v>
      </c>
      <c r="AC113" s="225">
        <v>0</v>
      </c>
      <c r="AD113" s="227">
        <v>0</v>
      </c>
      <c r="AE113" s="304">
        <v>0</v>
      </c>
      <c r="AF113" s="116"/>
      <c r="AG113" s="117"/>
      <c r="AH113" s="118"/>
      <c r="AI113" s="119">
        <v>0</v>
      </c>
      <c r="AJ113" s="120">
        <f t="shared" si="84"/>
        <v>0.85</v>
      </c>
      <c r="AK113" s="121">
        <f t="shared" si="117"/>
        <v>0</v>
      </c>
      <c r="AL113" s="121">
        <v>0</v>
      </c>
      <c r="AM113" s="121">
        <f t="shared" si="128"/>
        <v>0</v>
      </c>
      <c r="AN113" s="122">
        <f>ROUND((Z113+AA113)-(AK113+AL113),2)</f>
        <v>0</v>
      </c>
      <c r="AO113" s="116"/>
      <c r="AP113" s="117"/>
      <c r="AQ113" s="117"/>
      <c r="AR113" s="123">
        <v>0</v>
      </c>
      <c r="AS113" s="120">
        <f t="shared" si="87"/>
        <v>0.85</v>
      </c>
      <c r="AT113" s="121">
        <f t="shared" si="119"/>
        <v>0</v>
      </c>
      <c r="AU113" s="121">
        <v>0</v>
      </c>
      <c r="AV113" s="121">
        <f t="shared" si="129"/>
        <v>0</v>
      </c>
      <c r="AW113" s="122">
        <f t="shared" si="121"/>
        <v>0</v>
      </c>
      <c r="AX113" s="116"/>
      <c r="AY113" s="117"/>
      <c r="AZ113" s="117"/>
      <c r="BA113" s="123">
        <v>0</v>
      </c>
      <c r="BB113" s="120">
        <f t="shared" si="122"/>
        <v>0.85</v>
      </c>
      <c r="BC113" s="121">
        <f t="shared" si="123"/>
        <v>0</v>
      </c>
      <c r="BD113" s="121">
        <v>0</v>
      </c>
      <c r="BE113" s="121">
        <f t="shared" si="130"/>
        <v>0</v>
      </c>
      <c r="BF113" s="122">
        <f t="shared" si="125"/>
        <v>0</v>
      </c>
      <c r="BG113" s="295">
        <f t="shared" si="126"/>
        <v>0</v>
      </c>
      <c r="BH113" s="296">
        <v>0</v>
      </c>
      <c r="BI113" s="297">
        <v>0</v>
      </c>
      <c r="BJ113" s="297">
        <v>0</v>
      </c>
      <c r="BK113" s="298">
        <v>0</v>
      </c>
      <c r="BL113" s="298">
        <v>0</v>
      </c>
    </row>
    <row r="114" spans="1:119" ht="12.75" customHeight="1" x14ac:dyDescent="0.2">
      <c r="A114" s="837"/>
      <c r="B114" s="838"/>
      <c r="C114" s="839"/>
      <c r="D114" s="852" t="s">
        <v>126</v>
      </c>
      <c r="E114" s="828"/>
      <c r="F114" s="828"/>
      <c r="G114" s="828"/>
      <c r="H114" s="828"/>
      <c r="I114" s="828"/>
      <c r="J114" s="829"/>
      <c r="K114" s="247">
        <v>0</v>
      </c>
      <c r="L114" s="611">
        <f>$K$5</f>
        <v>0.85</v>
      </c>
      <c r="M114" s="245">
        <f t="shared" si="115"/>
        <v>0</v>
      </c>
      <c r="N114" s="380"/>
      <c r="O114" s="380"/>
      <c r="P114" s="380"/>
      <c r="Q114" s="380"/>
      <c r="R114" s="380"/>
      <c r="S114" s="463">
        <f>M114</f>
        <v>0</v>
      </c>
      <c r="T114" s="464">
        <f>M114</f>
        <v>0</v>
      </c>
      <c r="U114" s="382">
        <f t="shared" si="116"/>
        <v>0</v>
      </c>
      <c r="V114" s="350">
        <v>0</v>
      </c>
      <c r="W114" s="355">
        <v>0</v>
      </c>
      <c r="X114" s="355">
        <v>0</v>
      </c>
      <c r="Y114" s="432">
        <v>0</v>
      </c>
      <c r="Z114" s="287">
        <v>0</v>
      </c>
      <c r="AA114" s="287">
        <v>0</v>
      </c>
      <c r="AB114" s="225">
        <v>0</v>
      </c>
      <c r="AC114" s="225">
        <v>0</v>
      </c>
      <c r="AD114" s="227">
        <v>0</v>
      </c>
      <c r="AE114" s="304">
        <v>0</v>
      </c>
      <c r="AF114" s="138"/>
      <c r="AG114" s="117"/>
      <c r="AH114" s="118"/>
      <c r="AI114" s="119">
        <v>0</v>
      </c>
      <c r="AJ114" s="120">
        <f t="shared" si="84"/>
        <v>0.85</v>
      </c>
      <c r="AK114" s="121">
        <f t="shared" si="117"/>
        <v>0</v>
      </c>
      <c r="AL114" s="121">
        <v>0</v>
      </c>
      <c r="AM114" s="121">
        <f>AK114+AL114</f>
        <v>0</v>
      </c>
      <c r="AN114" s="122">
        <f>ROUND((Z114+AA114)-(AM114),2)</f>
        <v>0</v>
      </c>
      <c r="AO114" s="138"/>
      <c r="AP114" s="117"/>
      <c r="AQ114" s="117"/>
      <c r="AR114" s="123">
        <v>0</v>
      </c>
      <c r="AS114" s="120">
        <f t="shared" si="87"/>
        <v>0.85</v>
      </c>
      <c r="AT114" s="121">
        <f t="shared" si="119"/>
        <v>0</v>
      </c>
      <c r="AU114" s="121">
        <v>0</v>
      </c>
      <c r="AV114" s="121">
        <f>AT114+AU114</f>
        <v>0</v>
      </c>
      <c r="AW114" s="122">
        <f t="shared" si="121"/>
        <v>0</v>
      </c>
      <c r="AX114" s="138"/>
      <c r="AY114" s="117"/>
      <c r="AZ114" s="117"/>
      <c r="BA114" s="123">
        <v>0</v>
      </c>
      <c r="BB114" s="120">
        <f t="shared" si="122"/>
        <v>0.85</v>
      </c>
      <c r="BC114" s="121">
        <f t="shared" si="123"/>
        <v>0</v>
      </c>
      <c r="BD114" s="121">
        <v>0</v>
      </c>
      <c r="BE114" s="121">
        <f>BC114+BD114</f>
        <v>0</v>
      </c>
      <c r="BF114" s="122">
        <f t="shared" si="125"/>
        <v>0</v>
      </c>
      <c r="BG114" s="295">
        <f t="shared" si="126"/>
        <v>0</v>
      </c>
      <c r="BH114" s="305">
        <v>0</v>
      </c>
      <c r="BI114" s="306">
        <v>0</v>
      </c>
      <c r="BJ114" s="306">
        <v>0</v>
      </c>
      <c r="BK114" s="307">
        <v>0</v>
      </c>
      <c r="BL114" s="307">
        <v>0</v>
      </c>
    </row>
    <row r="115" spans="1:119" s="68" customFormat="1" ht="12.75" customHeight="1" x14ac:dyDescent="0.2">
      <c r="A115" s="837"/>
      <c r="B115" s="838"/>
      <c r="C115" s="839"/>
      <c r="D115" s="852" t="s">
        <v>31</v>
      </c>
      <c r="E115" s="828"/>
      <c r="F115" s="828"/>
      <c r="G115" s="828"/>
      <c r="H115" s="828"/>
      <c r="I115" s="828"/>
      <c r="J115" s="829"/>
      <c r="K115" s="247">
        <v>0</v>
      </c>
      <c r="L115" s="611">
        <f>$K$5</f>
        <v>0.85</v>
      </c>
      <c r="M115" s="245">
        <f t="shared" si="115"/>
        <v>0</v>
      </c>
      <c r="N115" s="592">
        <f>ROUND(M115*$G$4,2)</f>
        <v>0</v>
      </c>
      <c r="O115" s="592">
        <f>ROUND(M115*$G$5,2)</f>
        <v>0</v>
      </c>
      <c r="P115" s="596">
        <f>ROUND(M115*$G$7,2)</f>
        <v>0</v>
      </c>
      <c r="Q115" s="595">
        <f>ROUND(M115*$G$6,2)</f>
        <v>0</v>
      </c>
      <c r="R115" s="380"/>
      <c r="S115" s="380"/>
      <c r="T115" s="381"/>
      <c r="U115" s="382">
        <f t="shared" si="116"/>
        <v>0</v>
      </c>
      <c r="V115" s="350">
        <v>0</v>
      </c>
      <c r="W115" s="355">
        <v>0</v>
      </c>
      <c r="X115" s="355">
        <v>0</v>
      </c>
      <c r="Y115" s="432">
        <v>0</v>
      </c>
      <c r="Z115" s="287">
        <v>0</v>
      </c>
      <c r="AA115" s="287">
        <v>0</v>
      </c>
      <c r="AB115" s="225">
        <v>0</v>
      </c>
      <c r="AC115" s="225">
        <v>0</v>
      </c>
      <c r="AD115" s="227">
        <v>0</v>
      </c>
      <c r="AE115" s="304">
        <v>0</v>
      </c>
      <c r="AF115" s="138"/>
      <c r="AG115" s="117"/>
      <c r="AH115" s="118"/>
      <c r="AI115" s="119">
        <v>0</v>
      </c>
      <c r="AJ115" s="120">
        <f t="shared" si="84"/>
        <v>0.85</v>
      </c>
      <c r="AK115" s="121">
        <f>ROUND(AI115/AJ115,2)</f>
        <v>0</v>
      </c>
      <c r="AL115" s="121">
        <v>0</v>
      </c>
      <c r="AM115" s="121">
        <f>AK115+AL115</f>
        <v>0</v>
      </c>
      <c r="AN115" s="122">
        <f>ROUND((Z115+AA115)-(AM115),2)</f>
        <v>0</v>
      </c>
      <c r="AO115" s="138"/>
      <c r="AP115" s="117"/>
      <c r="AQ115" s="117"/>
      <c r="AR115" s="123">
        <v>0</v>
      </c>
      <c r="AS115" s="120">
        <f t="shared" si="87"/>
        <v>0.85</v>
      </c>
      <c r="AT115" s="121">
        <f>ROUND(AR115/AS115,2)</f>
        <v>0</v>
      </c>
      <c r="AU115" s="121">
        <v>0</v>
      </c>
      <c r="AV115" s="121">
        <f>AT115+AU115</f>
        <v>0</v>
      </c>
      <c r="AW115" s="122">
        <f t="shared" si="121"/>
        <v>0</v>
      </c>
      <c r="AX115" s="138"/>
      <c r="AY115" s="117"/>
      <c r="AZ115" s="117"/>
      <c r="BA115" s="123">
        <v>0</v>
      </c>
      <c r="BB115" s="120">
        <f>$BB$5</f>
        <v>0.85</v>
      </c>
      <c r="BC115" s="121">
        <f>ROUND(BA115/BB115,2)</f>
        <v>0</v>
      </c>
      <c r="BD115" s="121">
        <v>0</v>
      </c>
      <c r="BE115" s="121">
        <f>BC115+BD115</f>
        <v>0</v>
      </c>
      <c r="BF115" s="122">
        <f t="shared" si="125"/>
        <v>0</v>
      </c>
      <c r="BG115" s="295">
        <f t="shared" si="126"/>
        <v>0</v>
      </c>
      <c r="BH115" s="305">
        <v>0</v>
      </c>
      <c r="BI115" s="306">
        <v>0</v>
      </c>
      <c r="BJ115" s="306">
        <v>0</v>
      </c>
      <c r="BK115" s="307">
        <v>0</v>
      </c>
      <c r="BL115" s="307">
        <v>0</v>
      </c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</row>
    <row r="116" spans="1:119" s="462" customFormat="1" ht="13.5" thickBot="1" x14ac:dyDescent="0.25">
      <c r="A116" s="914"/>
      <c r="B116" s="915"/>
      <c r="C116" s="916"/>
      <c r="D116" s="956" t="s">
        <v>131</v>
      </c>
      <c r="E116" s="957"/>
      <c r="F116" s="957"/>
      <c r="G116" s="957"/>
      <c r="H116" s="957"/>
      <c r="I116" s="957"/>
      <c r="J116" s="958"/>
      <c r="K116" s="441">
        <v>0</v>
      </c>
      <c r="L116" s="613">
        <f>$K$5</f>
        <v>0.85</v>
      </c>
      <c r="M116" s="497">
        <f t="shared" si="115"/>
        <v>0</v>
      </c>
      <c r="N116" s="593">
        <f>ROUND(M116*$G$4,2)</f>
        <v>0</v>
      </c>
      <c r="O116" s="593">
        <f>ROUND(M116*$G$5,2)</f>
        <v>0</v>
      </c>
      <c r="P116" s="597">
        <f>ROUND(M116*$G$7,2)</f>
        <v>0</v>
      </c>
      <c r="Q116" s="598">
        <f>ROUND(M116*$G$6,2)</f>
        <v>0</v>
      </c>
      <c r="R116" s="442"/>
      <c r="S116" s="442"/>
      <c r="T116" s="443"/>
      <c r="U116" s="498">
        <f t="shared" si="116"/>
        <v>0</v>
      </c>
      <c r="V116" s="444">
        <v>0</v>
      </c>
      <c r="W116" s="445">
        <v>0</v>
      </c>
      <c r="X116" s="445">
        <v>0</v>
      </c>
      <c r="Y116" s="446">
        <v>0</v>
      </c>
      <c r="Z116" s="447">
        <v>0</v>
      </c>
      <c r="AA116" s="447">
        <v>0</v>
      </c>
      <c r="AB116" s="448">
        <v>0</v>
      </c>
      <c r="AC116" s="448">
        <v>0</v>
      </c>
      <c r="AD116" s="449">
        <v>0</v>
      </c>
      <c r="AE116" s="450">
        <v>0</v>
      </c>
      <c r="AF116" s="451"/>
      <c r="AG116" s="452"/>
      <c r="AH116" s="453"/>
      <c r="AI116" s="454">
        <v>0</v>
      </c>
      <c r="AJ116" s="120">
        <f t="shared" si="84"/>
        <v>0.85</v>
      </c>
      <c r="AK116" s="455">
        <f>ROUND(AI116/AJ116,2)</f>
        <v>0</v>
      </c>
      <c r="AL116" s="455">
        <v>0</v>
      </c>
      <c r="AM116" s="455">
        <f>AK116+AL116</f>
        <v>0</v>
      </c>
      <c r="AN116" s="456">
        <f>ROUND((Z116+AA116)-(AM116),2)</f>
        <v>0</v>
      </c>
      <c r="AO116" s="451"/>
      <c r="AP116" s="452"/>
      <c r="AQ116" s="452"/>
      <c r="AR116" s="457">
        <v>0</v>
      </c>
      <c r="AS116" s="467">
        <f t="shared" si="87"/>
        <v>0.85</v>
      </c>
      <c r="AT116" s="455">
        <f>ROUND(AR116/AS116,2)</f>
        <v>0</v>
      </c>
      <c r="AU116" s="455">
        <v>0</v>
      </c>
      <c r="AV116" s="455">
        <f>AT116+AU116</f>
        <v>0</v>
      </c>
      <c r="AW116" s="456">
        <f t="shared" si="121"/>
        <v>0</v>
      </c>
      <c r="AX116" s="451"/>
      <c r="AY116" s="452"/>
      <c r="AZ116" s="452"/>
      <c r="BA116" s="457">
        <v>0</v>
      </c>
      <c r="BB116" s="467">
        <f>$BB$5</f>
        <v>0.85</v>
      </c>
      <c r="BC116" s="455">
        <f>ROUND(BA116/BB116,2)</f>
        <v>0</v>
      </c>
      <c r="BD116" s="455">
        <v>0</v>
      </c>
      <c r="BE116" s="455">
        <f>BC116+BD116</f>
        <v>0</v>
      </c>
      <c r="BF116" s="456">
        <f t="shared" si="125"/>
        <v>0</v>
      </c>
      <c r="BG116" s="458">
        <f t="shared" si="126"/>
        <v>0</v>
      </c>
      <c r="BH116" s="459">
        <v>0</v>
      </c>
      <c r="BI116" s="460">
        <v>0</v>
      </c>
      <c r="BJ116" s="460">
        <v>0</v>
      </c>
      <c r="BK116" s="461">
        <v>0</v>
      </c>
      <c r="BL116" s="461">
        <v>0</v>
      </c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</row>
    <row r="117" spans="1:119" s="293" customFormat="1" ht="13.5" thickTop="1" x14ac:dyDescent="0.2">
      <c r="A117" s="438" t="s">
        <v>355</v>
      </c>
      <c r="B117" s="804" t="s">
        <v>348</v>
      </c>
      <c r="C117" s="439"/>
      <c r="D117" s="805">
        <v>0</v>
      </c>
      <c r="E117" s="803" t="s">
        <v>349</v>
      </c>
      <c r="F117" s="848" t="s">
        <v>350</v>
      </c>
      <c r="G117" s="849"/>
      <c r="H117" s="849"/>
      <c r="I117" s="849"/>
      <c r="J117" s="850"/>
      <c r="K117" s="835"/>
      <c r="L117" s="835"/>
      <c r="M117" s="836"/>
      <c r="N117" s="387"/>
      <c r="O117" s="387"/>
      <c r="P117" s="387"/>
      <c r="Q117" s="387"/>
      <c r="R117" s="387"/>
      <c r="S117" s="387"/>
      <c r="T117" s="388"/>
      <c r="U117" s="349"/>
      <c r="V117" s="348"/>
      <c r="W117" s="349"/>
      <c r="X117" s="349"/>
      <c r="Y117" s="425"/>
      <c r="Z117" s="769"/>
      <c r="AA117" s="769"/>
      <c r="AB117" s="769"/>
      <c r="AC117" s="769"/>
      <c r="AD117" s="769"/>
      <c r="AE117" s="115"/>
      <c r="AF117" s="768"/>
      <c r="AG117" s="769"/>
      <c r="AH117" s="769"/>
      <c r="AI117" s="139"/>
      <c r="AJ117" s="140"/>
      <c r="AK117" s="141"/>
      <c r="AL117" s="141"/>
      <c r="AM117" s="141"/>
      <c r="AN117" s="142"/>
      <c r="AO117" s="768"/>
      <c r="AP117" s="769"/>
      <c r="AQ117" s="769"/>
      <c r="AR117" s="113"/>
      <c r="AS117" s="114"/>
      <c r="AT117" s="769"/>
      <c r="AU117" s="141"/>
      <c r="AV117" s="141"/>
      <c r="AW117" s="115"/>
      <c r="AX117" s="768"/>
      <c r="AY117" s="769"/>
      <c r="AZ117" s="769"/>
      <c r="BA117" s="113"/>
      <c r="BB117" s="114"/>
      <c r="BC117" s="769"/>
      <c r="BD117" s="141"/>
      <c r="BE117" s="141"/>
      <c r="BF117" s="115"/>
      <c r="BG117" s="768"/>
      <c r="BH117" s="768"/>
      <c r="BI117" s="769"/>
      <c r="BJ117" s="769"/>
      <c r="BK117" s="769"/>
      <c r="BL117" s="115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</row>
    <row r="118" spans="1:119" x14ac:dyDescent="0.2">
      <c r="A118" s="762" t="s">
        <v>158</v>
      </c>
      <c r="B118" s="807">
        <f>$G$4+$G$5</f>
        <v>18</v>
      </c>
      <c r="C118" s="767" t="s">
        <v>151</v>
      </c>
      <c r="D118" s="808">
        <f>D117</f>
        <v>0</v>
      </c>
      <c r="E118" s="766" t="s">
        <v>130</v>
      </c>
      <c r="F118" s="473">
        <v>0</v>
      </c>
      <c r="G118" s="258" t="str">
        <f>$K$4</f>
        <v>EUR</v>
      </c>
      <c r="H118" s="819" t="s">
        <v>157</v>
      </c>
      <c r="I118" s="819"/>
      <c r="J118" s="820"/>
      <c r="K118" s="259">
        <f>(B118*D118*F118)/($G$4+$G$5)</f>
        <v>0</v>
      </c>
      <c r="L118" s="611">
        <f t="shared" ref="L118:L125" si="131">$K$5</f>
        <v>0.85</v>
      </c>
      <c r="M118" s="260">
        <f t="shared" ref="M118:M128" si="132">ROUND(K118/L118,2)</f>
        <v>0</v>
      </c>
      <c r="N118" s="592">
        <f>ROUND(M118*$G$4,2)</f>
        <v>0</v>
      </c>
      <c r="O118" s="592">
        <f>ROUND(M118*$G$5,2)</f>
        <v>0</v>
      </c>
      <c r="P118" s="380"/>
      <c r="Q118" s="380"/>
      <c r="R118" s="380"/>
      <c r="S118" s="380"/>
      <c r="T118" s="381"/>
      <c r="U118" s="382">
        <f t="shared" ref="U118:U128" si="133">ROUND(N118+O118+P118+Q118+R118+S118+T118,2)</f>
        <v>0</v>
      </c>
      <c r="V118" s="350">
        <v>0</v>
      </c>
      <c r="W118" s="355">
        <v>0</v>
      </c>
      <c r="X118" s="355">
        <v>0</v>
      </c>
      <c r="Y118" s="432">
        <v>0</v>
      </c>
      <c r="Z118" s="287">
        <v>0</v>
      </c>
      <c r="AA118" s="287">
        <v>0</v>
      </c>
      <c r="AB118" s="225">
        <v>0</v>
      </c>
      <c r="AC118" s="225">
        <v>0</v>
      </c>
      <c r="AD118" s="227">
        <v>0</v>
      </c>
      <c r="AE118" s="304">
        <v>0</v>
      </c>
      <c r="AF118" s="116"/>
      <c r="AG118" s="117"/>
      <c r="AH118" s="118"/>
      <c r="AI118" s="119">
        <v>0</v>
      </c>
      <c r="AJ118" s="120">
        <f t="shared" si="84"/>
        <v>0.85</v>
      </c>
      <c r="AK118" s="121">
        <f t="shared" ref="AK118:AK126" si="134">ROUND(AI118/AJ118,2)</f>
        <v>0</v>
      </c>
      <c r="AL118" s="121">
        <v>0</v>
      </c>
      <c r="AM118" s="121">
        <f t="shared" ref="AM118" si="135">AK118+AL118</f>
        <v>0</v>
      </c>
      <c r="AN118" s="122">
        <f>ROUND((Z118+AA118)-(AK118+AL118),2)</f>
        <v>0</v>
      </c>
      <c r="AO118" s="116"/>
      <c r="AP118" s="117"/>
      <c r="AQ118" s="117"/>
      <c r="AR118" s="123">
        <v>0</v>
      </c>
      <c r="AS118" s="120">
        <f t="shared" si="87"/>
        <v>0.85</v>
      </c>
      <c r="AT118" s="121">
        <f t="shared" ref="AT118:AT126" si="136">ROUND(AR118/AS118,2)</f>
        <v>0</v>
      </c>
      <c r="AU118" s="121">
        <v>0</v>
      </c>
      <c r="AV118" s="121">
        <f t="shared" ref="AV118" si="137">AT118+AU118</f>
        <v>0</v>
      </c>
      <c r="AW118" s="122">
        <f t="shared" ref="AW118:AW128" si="138">ROUND((AB118+AC118)-(AV118),2)</f>
        <v>0</v>
      </c>
      <c r="AX118" s="116"/>
      <c r="AY118" s="117"/>
      <c r="AZ118" s="117"/>
      <c r="BA118" s="123">
        <v>0</v>
      </c>
      <c r="BB118" s="120">
        <f t="shared" ref="BB118:BB126" si="139">$BB$5</f>
        <v>0.85</v>
      </c>
      <c r="BC118" s="121">
        <f t="shared" ref="BC118:BC126" si="140">ROUND(BA118/BB118,2)</f>
        <v>0</v>
      </c>
      <c r="BD118" s="121">
        <v>0</v>
      </c>
      <c r="BE118" s="121">
        <f t="shared" ref="BE118" si="141">BC118+BD118</f>
        <v>0</v>
      </c>
      <c r="BF118" s="122">
        <f t="shared" ref="BF118:BF128" si="142">ROUND((AD118+AE118)-(BE118),2)</f>
        <v>0</v>
      </c>
      <c r="BG118" s="295">
        <f t="shared" ref="BG118:BG128" si="143">U118-V118-W118-X118-AM118-AV118-BE118</f>
        <v>0</v>
      </c>
      <c r="BH118" s="296">
        <v>0</v>
      </c>
      <c r="BI118" s="297">
        <v>0</v>
      </c>
      <c r="BJ118" s="297">
        <v>0</v>
      </c>
      <c r="BK118" s="298">
        <v>0</v>
      </c>
      <c r="BL118" s="298">
        <v>0</v>
      </c>
    </row>
    <row r="119" spans="1:119" x14ac:dyDescent="0.2">
      <c r="A119" s="762" t="s">
        <v>159</v>
      </c>
      <c r="B119" s="764">
        <v>0</v>
      </c>
      <c r="C119" s="762" t="s">
        <v>151</v>
      </c>
      <c r="D119" s="809">
        <f>D117</f>
        <v>0</v>
      </c>
      <c r="E119" s="766" t="s">
        <v>130</v>
      </c>
      <c r="F119" s="473">
        <v>0</v>
      </c>
      <c r="G119" s="258" t="str">
        <f>$K$4</f>
        <v>EUR</v>
      </c>
      <c r="H119" s="819" t="s">
        <v>157</v>
      </c>
      <c r="I119" s="819"/>
      <c r="J119" s="820"/>
      <c r="K119" s="259">
        <f t="shared" ref="K119:K120" si="144">(B119*D119*F119)/($G$4+$G$5)</f>
        <v>0</v>
      </c>
      <c r="L119" s="611">
        <f t="shared" si="131"/>
        <v>0.85</v>
      </c>
      <c r="M119" s="260">
        <f t="shared" si="132"/>
        <v>0</v>
      </c>
      <c r="N119" s="592">
        <f>ROUND(M119*$G$4,2)</f>
        <v>0</v>
      </c>
      <c r="O119" s="592">
        <f>ROUND(M119*$G$5,2)</f>
        <v>0</v>
      </c>
      <c r="P119" s="380"/>
      <c r="Q119" s="380"/>
      <c r="R119" s="380"/>
      <c r="S119" s="380"/>
      <c r="T119" s="381"/>
      <c r="U119" s="382">
        <f t="shared" si="133"/>
        <v>0</v>
      </c>
      <c r="V119" s="350">
        <v>0</v>
      </c>
      <c r="W119" s="355">
        <v>0</v>
      </c>
      <c r="X119" s="355">
        <v>0</v>
      </c>
      <c r="Y119" s="432">
        <v>0</v>
      </c>
      <c r="Z119" s="287">
        <v>0</v>
      </c>
      <c r="AA119" s="287">
        <v>0</v>
      </c>
      <c r="AB119" s="225">
        <v>0</v>
      </c>
      <c r="AC119" s="225">
        <v>0</v>
      </c>
      <c r="AD119" s="227">
        <v>0</v>
      </c>
      <c r="AE119" s="304">
        <v>0</v>
      </c>
      <c r="AF119" s="116"/>
      <c r="AG119" s="117"/>
      <c r="AH119" s="118"/>
      <c r="AI119" s="119">
        <v>0</v>
      </c>
      <c r="AJ119" s="120">
        <f t="shared" si="84"/>
        <v>0.85</v>
      </c>
      <c r="AK119" s="121">
        <f t="shared" si="134"/>
        <v>0</v>
      </c>
      <c r="AL119" s="121">
        <v>0</v>
      </c>
      <c r="AM119" s="121">
        <f>AK119+AL119</f>
        <v>0</v>
      </c>
      <c r="AN119" s="122">
        <f>ROUND((Z119+AA119)-(AK119+AL119),2)</f>
        <v>0</v>
      </c>
      <c r="AO119" s="116"/>
      <c r="AP119" s="117"/>
      <c r="AQ119" s="117"/>
      <c r="AR119" s="123">
        <v>0</v>
      </c>
      <c r="AS119" s="120">
        <f t="shared" si="87"/>
        <v>0.85</v>
      </c>
      <c r="AT119" s="121">
        <f t="shared" si="136"/>
        <v>0</v>
      </c>
      <c r="AU119" s="121">
        <v>0</v>
      </c>
      <c r="AV119" s="121">
        <f>AT119+AU119</f>
        <v>0</v>
      </c>
      <c r="AW119" s="122">
        <f t="shared" si="138"/>
        <v>0</v>
      </c>
      <c r="AX119" s="116"/>
      <c r="AY119" s="117"/>
      <c r="AZ119" s="117"/>
      <c r="BA119" s="123">
        <v>0</v>
      </c>
      <c r="BB119" s="120">
        <f t="shared" si="139"/>
        <v>0.85</v>
      </c>
      <c r="BC119" s="121">
        <f t="shared" si="140"/>
        <v>0</v>
      </c>
      <c r="BD119" s="121">
        <v>0</v>
      </c>
      <c r="BE119" s="121">
        <f>BC119+BD119</f>
        <v>0</v>
      </c>
      <c r="BF119" s="122">
        <f t="shared" si="142"/>
        <v>0</v>
      </c>
      <c r="BG119" s="295">
        <f t="shared" si="143"/>
        <v>0</v>
      </c>
      <c r="BH119" s="296">
        <v>0</v>
      </c>
      <c r="BI119" s="297">
        <v>0</v>
      </c>
      <c r="BJ119" s="297">
        <v>0</v>
      </c>
      <c r="BK119" s="298">
        <v>0</v>
      </c>
      <c r="BL119" s="298">
        <v>0</v>
      </c>
    </row>
    <row r="120" spans="1:119" x14ac:dyDescent="0.2">
      <c r="A120" s="762" t="s">
        <v>160</v>
      </c>
      <c r="B120" s="764">
        <v>0</v>
      </c>
      <c r="C120" s="762" t="s">
        <v>151</v>
      </c>
      <c r="D120" s="809">
        <f>D117</f>
        <v>0</v>
      </c>
      <c r="E120" s="766" t="s">
        <v>130</v>
      </c>
      <c r="F120" s="473">
        <v>0</v>
      </c>
      <c r="G120" s="258" t="str">
        <f>$K$4</f>
        <v>EUR</v>
      </c>
      <c r="H120" s="819" t="s">
        <v>157</v>
      </c>
      <c r="I120" s="819"/>
      <c r="J120" s="820"/>
      <c r="K120" s="259">
        <f t="shared" si="144"/>
        <v>0</v>
      </c>
      <c r="L120" s="611">
        <f t="shared" si="131"/>
        <v>0.85</v>
      </c>
      <c r="M120" s="260">
        <f t="shared" si="132"/>
        <v>0</v>
      </c>
      <c r="N120" s="592">
        <f>ROUND(M120*$G$4,2)</f>
        <v>0</v>
      </c>
      <c r="O120" s="592">
        <f>ROUND(M120*$G$5,2)</f>
        <v>0</v>
      </c>
      <c r="P120" s="380"/>
      <c r="Q120" s="380"/>
      <c r="R120" s="380"/>
      <c r="S120" s="380"/>
      <c r="T120" s="381"/>
      <c r="U120" s="382">
        <f t="shared" si="133"/>
        <v>0</v>
      </c>
      <c r="V120" s="350">
        <v>0</v>
      </c>
      <c r="W120" s="355">
        <v>0</v>
      </c>
      <c r="X120" s="355">
        <v>0</v>
      </c>
      <c r="Y120" s="432">
        <v>0</v>
      </c>
      <c r="Z120" s="287">
        <v>0</v>
      </c>
      <c r="AA120" s="287">
        <v>0</v>
      </c>
      <c r="AB120" s="225">
        <v>0</v>
      </c>
      <c r="AC120" s="225">
        <v>0</v>
      </c>
      <c r="AD120" s="227">
        <v>0</v>
      </c>
      <c r="AE120" s="304">
        <v>0</v>
      </c>
      <c r="AF120" s="116"/>
      <c r="AG120" s="117"/>
      <c r="AH120" s="118"/>
      <c r="AI120" s="119">
        <v>0</v>
      </c>
      <c r="AJ120" s="120">
        <f t="shared" si="84"/>
        <v>0.85</v>
      </c>
      <c r="AK120" s="121">
        <f t="shared" si="134"/>
        <v>0</v>
      </c>
      <c r="AL120" s="121">
        <v>0</v>
      </c>
      <c r="AM120" s="121">
        <f>AK120+AL120</f>
        <v>0</v>
      </c>
      <c r="AN120" s="122">
        <f>ROUND((Z120+AA120)-(AK120+AL120),2)</f>
        <v>0</v>
      </c>
      <c r="AO120" s="116"/>
      <c r="AP120" s="117"/>
      <c r="AQ120" s="117"/>
      <c r="AR120" s="123">
        <v>0</v>
      </c>
      <c r="AS120" s="120">
        <f t="shared" si="87"/>
        <v>0.85</v>
      </c>
      <c r="AT120" s="121">
        <f t="shared" si="136"/>
        <v>0</v>
      </c>
      <c r="AU120" s="121">
        <v>0</v>
      </c>
      <c r="AV120" s="121">
        <f>AT120+AU120</f>
        <v>0</v>
      </c>
      <c r="AW120" s="122">
        <f t="shared" si="138"/>
        <v>0</v>
      </c>
      <c r="AX120" s="116"/>
      <c r="AY120" s="117"/>
      <c r="AZ120" s="117"/>
      <c r="BA120" s="123">
        <v>0</v>
      </c>
      <c r="BB120" s="120">
        <f t="shared" si="139"/>
        <v>0.85</v>
      </c>
      <c r="BC120" s="121">
        <f t="shared" si="140"/>
        <v>0</v>
      </c>
      <c r="BD120" s="121">
        <v>0</v>
      </c>
      <c r="BE120" s="121">
        <f>BC120+BD120</f>
        <v>0</v>
      </c>
      <c r="BF120" s="122">
        <f t="shared" si="142"/>
        <v>0</v>
      </c>
      <c r="BG120" s="295">
        <f t="shared" si="143"/>
        <v>0</v>
      </c>
      <c r="BH120" s="296">
        <v>0</v>
      </c>
      <c r="BI120" s="297">
        <v>0</v>
      </c>
      <c r="BJ120" s="297">
        <v>0</v>
      </c>
      <c r="BK120" s="298">
        <v>0</v>
      </c>
      <c r="BL120" s="298">
        <v>0</v>
      </c>
    </row>
    <row r="121" spans="1:119" x14ac:dyDescent="0.2">
      <c r="A121" s="821" t="s">
        <v>153</v>
      </c>
      <c r="B121" s="822"/>
      <c r="C121" s="822"/>
      <c r="D121" s="822"/>
      <c r="E121" s="822"/>
      <c r="F121" s="823"/>
      <c r="G121" s="846">
        <v>0</v>
      </c>
      <c r="H121" s="847"/>
      <c r="I121" s="851" t="str">
        <f>$K$4</f>
        <v>EUR</v>
      </c>
      <c r="J121" s="851"/>
      <c r="K121" s="259">
        <f>G121/($G$4+$G$5)</f>
        <v>0</v>
      </c>
      <c r="L121" s="611">
        <f t="shared" si="131"/>
        <v>0.85</v>
      </c>
      <c r="M121" s="260">
        <f t="shared" si="132"/>
        <v>0</v>
      </c>
      <c r="N121" s="592">
        <f>ROUND(M121*$G$4,2)</f>
        <v>0</v>
      </c>
      <c r="O121" s="592">
        <f>ROUND(M121*$G$5,2)</f>
        <v>0</v>
      </c>
      <c r="P121" s="380"/>
      <c r="Q121" s="380"/>
      <c r="R121" s="380"/>
      <c r="S121" s="380"/>
      <c r="T121" s="381"/>
      <c r="U121" s="382">
        <f t="shared" si="133"/>
        <v>0</v>
      </c>
      <c r="V121" s="350">
        <v>0</v>
      </c>
      <c r="W121" s="355">
        <v>0</v>
      </c>
      <c r="X121" s="355">
        <v>0</v>
      </c>
      <c r="Y121" s="432">
        <v>0</v>
      </c>
      <c r="Z121" s="287">
        <v>0</v>
      </c>
      <c r="AA121" s="287">
        <v>0</v>
      </c>
      <c r="AB121" s="225">
        <v>0</v>
      </c>
      <c r="AC121" s="225">
        <v>0</v>
      </c>
      <c r="AD121" s="227">
        <v>0</v>
      </c>
      <c r="AE121" s="304">
        <v>0</v>
      </c>
      <c r="AF121" s="116"/>
      <c r="AG121" s="117"/>
      <c r="AH121" s="118"/>
      <c r="AI121" s="119">
        <v>0</v>
      </c>
      <c r="AJ121" s="120">
        <f t="shared" si="84"/>
        <v>0.85</v>
      </c>
      <c r="AK121" s="121">
        <f t="shared" si="134"/>
        <v>0</v>
      </c>
      <c r="AL121" s="121">
        <v>0</v>
      </c>
      <c r="AM121" s="121">
        <f t="shared" ref="AM121:AM125" si="145">AK121+AL121</f>
        <v>0</v>
      </c>
      <c r="AN121" s="122">
        <f>ROUND((Z121+AA121)-(AK121+AL121),2)</f>
        <v>0</v>
      </c>
      <c r="AO121" s="116"/>
      <c r="AP121" s="117"/>
      <c r="AQ121" s="117"/>
      <c r="AR121" s="123">
        <v>0</v>
      </c>
      <c r="AS121" s="120">
        <f t="shared" si="87"/>
        <v>0.85</v>
      </c>
      <c r="AT121" s="121">
        <f t="shared" si="136"/>
        <v>0</v>
      </c>
      <c r="AU121" s="121">
        <v>0</v>
      </c>
      <c r="AV121" s="121">
        <f t="shared" ref="AV121:AV125" si="146">AT121+AU121</f>
        <v>0</v>
      </c>
      <c r="AW121" s="122">
        <f t="shared" si="138"/>
        <v>0</v>
      </c>
      <c r="AX121" s="116"/>
      <c r="AY121" s="117"/>
      <c r="AZ121" s="117"/>
      <c r="BA121" s="123">
        <v>0</v>
      </c>
      <c r="BB121" s="120">
        <f t="shared" si="139"/>
        <v>0.85</v>
      </c>
      <c r="BC121" s="121">
        <f t="shared" si="140"/>
        <v>0</v>
      </c>
      <c r="BD121" s="121">
        <v>0</v>
      </c>
      <c r="BE121" s="121">
        <f t="shared" ref="BE121:BE125" si="147">BC121+BD121</f>
        <v>0</v>
      </c>
      <c r="BF121" s="122">
        <f t="shared" si="142"/>
        <v>0</v>
      </c>
      <c r="BG121" s="295">
        <f t="shared" si="143"/>
        <v>0</v>
      </c>
      <c r="BH121" s="296">
        <v>0</v>
      </c>
      <c r="BI121" s="297">
        <v>0</v>
      </c>
      <c r="BJ121" s="297">
        <v>0</v>
      </c>
      <c r="BK121" s="298">
        <v>0</v>
      </c>
      <c r="BL121" s="298">
        <v>0</v>
      </c>
    </row>
    <row r="122" spans="1:119" x14ac:dyDescent="0.2">
      <c r="A122" s="765" t="s">
        <v>161</v>
      </c>
      <c r="B122" s="763">
        <f>$G$7</f>
        <v>1</v>
      </c>
      <c r="C122" s="766" t="s">
        <v>151</v>
      </c>
      <c r="D122" s="809">
        <f>D117</f>
        <v>0</v>
      </c>
      <c r="E122" s="766" t="s">
        <v>130</v>
      </c>
      <c r="F122" s="473">
        <f>F124</f>
        <v>0</v>
      </c>
      <c r="G122" s="258" t="str">
        <f>$K$4</f>
        <v>EUR</v>
      </c>
      <c r="H122" s="819" t="s">
        <v>157</v>
      </c>
      <c r="I122" s="819"/>
      <c r="J122" s="820"/>
      <c r="K122" s="259">
        <f>IF($G$7&gt;0,((B122*D122*F122)/$G$7),0)</f>
        <v>0</v>
      </c>
      <c r="L122" s="611">
        <f t="shared" si="131"/>
        <v>0.85</v>
      </c>
      <c r="M122" s="260">
        <f t="shared" si="132"/>
        <v>0</v>
      </c>
      <c r="N122" s="380"/>
      <c r="O122" s="380"/>
      <c r="P122" s="596">
        <f>ROUND(M122*$G$7,2)</f>
        <v>0</v>
      </c>
      <c r="Q122" s="380"/>
      <c r="R122" s="380"/>
      <c r="S122" s="380"/>
      <c r="T122" s="381"/>
      <c r="U122" s="382">
        <f t="shared" si="133"/>
        <v>0</v>
      </c>
      <c r="V122" s="350">
        <v>0</v>
      </c>
      <c r="W122" s="355">
        <v>0</v>
      </c>
      <c r="X122" s="355">
        <v>0</v>
      </c>
      <c r="Y122" s="432">
        <v>0</v>
      </c>
      <c r="Z122" s="287">
        <v>0</v>
      </c>
      <c r="AA122" s="287">
        <v>0</v>
      </c>
      <c r="AB122" s="225">
        <v>0</v>
      </c>
      <c r="AC122" s="225">
        <v>0</v>
      </c>
      <c r="AD122" s="227">
        <v>0</v>
      </c>
      <c r="AE122" s="304">
        <v>0</v>
      </c>
      <c r="AF122" s="138"/>
      <c r="AG122" s="117"/>
      <c r="AH122" s="118"/>
      <c r="AI122" s="119">
        <v>0</v>
      </c>
      <c r="AJ122" s="120">
        <f t="shared" si="84"/>
        <v>0.85</v>
      </c>
      <c r="AK122" s="121">
        <f t="shared" si="134"/>
        <v>0</v>
      </c>
      <c r="AL122" s="121">
        <v>0</v>
      </c>
      <c r="AM122" s="121">
        <f t="shared" si="145"/>
        <v>0</v>
      </c>
      <c r="AN122" s="122">
        <f>ROUND((Z122+AA122)-(AM122),2)</f>
        <v>0</v>
      </c>
      <c r="AO122" s="138"/>
      <c r="AP122" s="117"/>
      <c r="AQ122" s="117"/>
      <c r="AR122" s="123">
        <v>0</v>
      </c>
      <c r="AS122" s="120">
        <f t="shared" si="87"/>
        <v>0.85</v>
      </c>
      <c r="AT122" s="121">
        <f t="shared" si="136"/>
        <v>0</v>
      </c>
      <c r="AU122" s="121">
        <v>0</v>
      </c>
      <c r="AV122" s="121">
        <f t="shared" si="146"/>
        <v>0</v>
      </c>
      <c r="AW122" s="122">
        <f t="shared" si="138"/>
        <v>0</v>
      </c>
      <c r="AX122" s="138"/>
      <c r="AY122" s="117"/>
      <c r="AZ122" s="117"/>
      <c r="BA122" s="123">
        <v>0</v>
      </c>
      <c r="BB122" s="120">
        <f t="shared" si="139"/>
        <v>0.85</v>
      </c>
      <c r="BC122" s="121">
        <f t="shared" si="140"/>
        <v>0</v>
      </c>
      <c r="BD122" s="121">
        <v>0</v>
      </c>
      <c r="BE122" s="121">
        <f t="shared" si="147"/>
        <v>0</v>
      </c>
      <c r="BF122" s="122">
        <f t="shared" si="142"/>
        <v>0</v>
      </c>
      <c r="BG122" s="295">
        <f t="shared" si="143"/>
        <v>0</v>
      </c>
      <c r="BH122" s="305">
        <v>0</v>
      </c>
      <c r="BI122" s="306">
        <v>0</v>
      </c>
      <c r="BJ122" s="306">
        <v>0</v>
      </c>
      <c r="BK122" s="307">
        <v>0</v>
      </c>
      <c r="BL122" s="307">
        <v>0</v>
      </c>
    </row>
    <row r="123" spans="1:119" x14ac:dyDescent="0.2">
      <c r="A123" s="821" t="s">
        <v>154</v>
      </c>
      <c r="B123" s="822"/>
      <c r="C123" s="822"/>
      <c r="D123" s="822"/>
      <c r="E123" s="822"/>
      <c r="F123" s="823"/>
      <c r="G123" s="846">
        <v>0</v>
      </c>
      <c r="H123" s="847"/>
      <c r="I123" s="851" t="str">
        <f>$K$4</f>
        <v>EUR</v>
      </c>
      <c r="J123" s="851"/>
      <c r="K123" s="249">
        <f>IF($G$7=0,0,G123/$G$7)</f>
        <v>0</v>
      </c>
      <c r="L123" s="611">
        <f t="shared" si="131"/>
        <v>0.85</v>
      </c>
      <c r="M123" s="260">
        <f t="shared" si="132"/>
        <v>0</v>
      </c>
      <c r="N123" s="380"/>
      <c r="O123" s="380"/>
      <c r="P123" s="596">
        <f>ROUND(M123*$G$7,2)</f>
        <v>0</v>
      </c>
      <c r="Q123" s="380"/>
      <c r="R123" s="380"/>
      <c r="S123" s="380"/>
      <c r="T123" s="381"/>
      <c r="U123" s="382">
        <f t="shared" si="133"/>
        <v>0</v>
      </c>
      <c r="V123" s="350">
        <v>0</v>
      </c>
      <c r="W123" s="355">
        <v>0</v>
      </c>
      <c r="X123" s="355">
        <v>0</v>
      </c>
      <c r="Y123" s="432">
        <v>0</v>
      </c>
      <c r="Z123" s="287">
        <v>0</v>
      </c>
      <c r="AA123" s="287">
        <v>0</v>
      </c>
      <c r="AB123" s="225">
        <v>0</v>
      </c>
      <c r="AC123" s="225">
        <v>0</v>
      </c>
      <c r="AD123" s="227">
        <v>0</v>
      </c>
      <c r="AE123" s="304">
        <v>0</v>
      </c>
      <c r="AF123" s="116"/>
      <c r="AG123" s="117"/>
      <c r="AH123" s="118"/>
      <c r="AI123" s="119">
        <v>0</v>
      </c>
      <c r="AJ123" s="120">
        <f t="shared" si="84"/>
        <v>0.85</v>
      </c>
      <c r="AK123" s="121">
        <f t="shared" si="134"/>
        <v>0</v>
      </c>
      <c r="AL123" s="121">
        <v>0</v>
      </c>
      <c r="AM123" s="121">
        <f t="shared" si="145"/>
        <v>0</v>
      </c>
      <c r="AN123" s="122">
        <f>ROUND((Z123+AA123)-(AK123+AL123),2)</f>
        <v>0</v>
      </c>
      <c r="AO123" s="116"/>
      <c r="AP123" s="117"/>
      <c r="AQ123" s="117"/>
      <c r="AR123" s="123">
        <v>0</v>
      </c>
      <c r="AS123" s="120">
        <f t="shared" si="87"/>
        <v>0.85</v>
      </c>
      <c r="AT123" s="121">
        <f t="shared" si="136"/>
        <v>0</v>
      </c>
      <c r="AU123" s="121">
        <v>0</v>
      </c>
      <c r="AV123" s="121">
        <f t="shared" si="146"/>
        <v>0</v>
      </c>
      <c r="AW123" s="122">
        <f t="shared" si="138"/>
        <v>0</v>
      </c>
      <c r="AX123" s="116"/>
      <c r="AY123" s="117"/>
      <c r="AZ123" s="117"/>
      <c r="BA123" s="123">
        <v>0</v>
      </c>
      <c r="BB123" s="120">
        <f t="shared" si="139"/>
        <v>0.85</v>
      </c>
      <c r="BC123" s="121">
        <f t="shared" si="140"/>
        <v>0</v>
      </c>
      <c r="BD123" s="121">
        <v>0</v>
      </c>
      <c r="BE123" s="121">
        <f t="shared" si="147"/>
        <v>0</v>
      </c>
      <c r="BF123" s="122">
        <f t="shared" si="142"/>
        <v>0</v>
      </c>
      <c r="BG123" s="295">
        <f t="shared" si="143"/>
        <v>0</v>
      </c>
      <c r="BH123" s="296">
        <v>0</v>
      </c>
      <c r="BI123" s="297">
        <v>0</v>
      </c>
      <c r="BJ123" s="297">
        <v>0</v>
      </c>
      <c r="BK123" s="298">
        <v>0</v>
      </c>
      <c r="BL123" s="298">
        <v>0</v>
      </c>
    </row>
    <row r="124" spans="1:119" x14ac:dyDescent="0.2">
      <c r="A124" s="765" t="s">
        <v>162</v>
      </c>
      <c r="B124" s="763">
        <f>$G$6</f>
        <v>1</v>
      </c>
      <c r="C124" s="766" t="s">
        <v>151</v>
      </c>
      <c r="D124" s="809">
        <f>D117</f>
        <v>0</v>
      </c>
      <c r="E124" s="766" t="s">
        <v>130</v>
      </c>
      <c r="F124" s="473">
        <v>0</v>
      </c>
      <c r="G124" s="258" t="str">
        <f>$K$4</f>
        <v>EUR</v>
      </c>
      <c r="H124" s="819" t="s">
        <v>157</v>
      </c>
      <c r="I124" s="819"/>
      <c r="J124" s="820"/>
      <c r="K124" s="259">
        <f>IF($G$6&gt;0,((B124*D124*F124)/$G$6),0)</f>
        <v>0</v>
      </c>
      <c r="L124" s="611">
        <f t="shared" si="131"/>
        <v>0.85</v>
      </c>
      <c r="M124" s="260">
        <f t="shared" si="132"/>
        <v>0</v>
      </c>
      <c r="N124" s="380"/>
      <c r="O124" s="380"/>
      <c r="P124" s="380"/>
      <c r="Q124" s="595">
        <f>ROUND(M124*$G$6,2)</f>
        <v>0</v>
      </c>
      <c r="R124" s="380"/>
      <c r="S124" s="380"/>
      <c r="T124" s="381"/>
      <c r="U124" s="382">
        <f t="shared" si="133"/>
        <v>0</v>
      </c>
      <c r="V124" s="350">
        <v>0</v>
      </c>
      <c r="W124" s="355">
        <v>0</v>
      </c>
      <c r="X124" s="355">
        <v>0</v>
      </c>
      <c r="Y124" s="432">
        <v>0</v>
      </c>
      <c r="Z124" s="287">
        <v>0</v>
      </c>
      <c r="AA124" s="287">
        <v>0</v>
      </c>
      <c r="AB124" s="225">
        <v>0</v>
      </c>
      <c r="AC124" s="225">
        <v>0</v>
      </c>
      <c r="AD124" s="227">
        <v>0</v>
      </c>
      <c r="AE124" s="304">
        <v>0</v>
      </c>
      <c r="AF124" s="138"/>
      <c r="AG124" s="117"/>
      <c r="AH124" s="118"/>
      <c r="AI124" s="119">
        <v>0</v>
      </c>
      <c r="AJ124" s="120">
        <f t="shared" si="84"/>
        <v>0.85</v>
      </c>
      <c r="AK124" s="121">
        <f t="shared" si="134"/>
        <v>0</v>
      </c>
      <c r="AL124" s="121">
        <v>0</v>
      </c>
      <c r="AM124" s="121">
        <f t="shared" si="145"/>
        <v>0</v>
      </c>
      <c r="AN124" s="122">
        <f>ROUND((Z124+AA124)-(AM124),2)</f>
        <v>0</v>
      </c>
      <c r="AO124" s="138"/>
      <c r="AP124" s="117"/>
      <c r="AQ124" s="117"/>
      <c r="AR124" s="123">
        <v>0</v>
      </c>
      <c r="AS124" s="120">
        <f t="shared" si="87"/>
        <v>0.85</v>
      </c>
      <c r="AT124" s="121">
        <f t="shared" si="136"/>
        <v>0</v>
      </c>
      <c r="AU124" s="121">
        <v>0</v>
      </c>
      <c r="AV124" s="121">
        <f t="shared" si="146"/>
        <v>0</v>
      </c>
      <c r="AW124" s="122">
        <f t="shared" si="138"/>
        <v>0</v>
      </c>
      <c r="AX124" s="138"/>
      <c r="AY124" s="117"/>
      <c r="AZ124" s="117"/>
      <c r="BA124" s="123">
        <v>0</v>
      </c>
      <c r="BB124" s="120">
        <f t="shared" si="139"/>
        <v>0.85</v>
      </c>
      <c r="BC124" s="121">
        <f t="shared" si="140"/>
        <v>0</v>
      </c>
      <c r="BD124" s="121">
        <v>0</v>
      </c>
      <c r="BE124" s="121">
        <f t="shared" si="147"/>
        <v>0</v>
      </c>
      <c r="BF124" s="122">
        <f t="shared" si="142"/>
        <v>0</v>
      </c>
      <c r="BG124" s="295">
        <f t="shared" si="143"/>
        <v>0</v>
      </c>
      <c r="BH124" s="305">
        <v>0</v>
      </c>
      <c r="BI124" s="306">
        <v>0</v>
      </c>
      <c r="BJ124" s="306">
        <v>0</v>
      </c>
      <c r="BK124" s="307">
        <v>0</v>
      </c>
      <c r="BL124" s="307">
        <v>0</v>
      </c>
    </row>
    <row r="125" spans="1:119" x14ac:dyDescent="0.2">
      <c r="A125" s="821" t="s">
        <v>155</v>
      </c>
      <c r="B125" s="822"/>
      <c r="C125" s="822"/>
      <c r="D125" s="822"/>
      <c r="E125" s="822"/>
      <c r="F125" s="823"/>
      <c r="G125" s="846">
        <v>0</v>
      </c>
      <c r="H125" s="847"/>
      <c r="I125" s="851" t="str">
        <f>$K$4</f>
        <v>EUR</v>
      </c>
      <c r="J125" s="851"/>
      <c r="K125" s="259">
        <f>IF($G$6&gt;0,((G125)/$G$6),0)</f>
        <v>0</v>
      </c>
      <c r="L125" s="611">
        <f t="shared" si="131"/>
        <v>0.85</v>
      </c>
      <c r="M125" s="260">
        <f t="shared" si="132"/>
        <v>0</v>
      </c>
      <c r="N125" s="380"/>
      <c r="O125" s="380"/>
      <c r="P125" s="380"/>
      <c r="Q125" s="595">
        <f>ROUND(M125*$G$6,2)</f>
        <v>0</v>
      </c>
      <c r="R125" s="380"/>
      <c r="S125" s="380"/>
      <c r="T125" s="381"/>
      <c r="U125" s="382">
        <f t="shared" si="133"/>
        <v>0</v>
      </c>
      <c r="V125" s="350">
        <v>0</v>
      </c>
      <c r="W125" s="355">
        <v>0</v>
      </c>
      <c r="X125" s="355">
        <v>0</v>
      </c>
      <c r="Y125" s="432">
        <v>0</v>
      </c>
      <c r="Z125" s="287">
        <v>0</v>
      </c>
      <c r="AA125" s="287">
        <v>0</v>
      </c>
      <c r="AB125" s="225">
        <v>0</v>
      </c>
      <c r="AC125" s="225">
        <v>0</v>
      </c>
      <c r="AD125" s="227">
        <v>0</v>
      </c>
      <c r="AE125" s="304">
        <v>0</v>
      </c>
      <c r="AF125" s="116"/>
      <c r="AG125" s="117"/>
      <c r="AH125" s="118"/>
      <c r="AI125" s="119">
        <v>0</v>
      </c>
      <c r="AJ125" s="120">
        <f t="shared" si="84"/>
        <v>0.85</v>
      </c>
      <c r="AK125" s="121">
        <f t="shared" si="134"/>
        <v>0</v>
      </c>
      <c r="AL125" s="121">
        <v>0</v>
      </c>
      <c r="AM125" s="121">
        <f t="shared" si="145"/>
        <v>0</v>
      </c>
      <c r="AN125" s="122">
        <f>ROUND((Z125+AA125)-(AK125+AL125),2)</f>
        <v>0</v>
      </c>
      <c r="AO125" s="116"/>
      <c r="AP125" s="117"/>
      <c r="AQ125" s="117"/>
      <c r="AR125" s="123">
        <v>0</v>
      </c>
      <c r="AS125" s="120">
        <f t="shared" si="87"/>
        <v>0.85</v>
      </c>
      <c r="AT125" s="121">
        <f t="shared" si="136"/>
        <v>0</v>
      </c>
      <c r="AU125" s="121">
        <v>0</v>
      </c>
      <c r="AV125" s="121">
        <f t="shared" si="146"/>
        <v>0</v>
      </c>
      <c r="AW125" s="122">
        <f t="shared" si="138"/>
        <v>0</v>
      </c>
      <c r="AX125" s="116"/>
      <c r="AY125" s="117"/>
      <c r="AZ125" s="117"/>
      <c r="BA125" s="123">
        <v>0</v>
      </c>
      <c r="BB125" s="120">
        <f t="shared" si="139"/>
        <v>0.85</v>
      </c>
      <c r="BC125" s="121">
        <f t="shared" si="140"/>
        <v>0</v>
      </c>
      <c r="BD125" s="121">
        <v>0</v>
      </c>
      <c r="BE125" s="121">
        <f t="shared" si="147"/>
        <v>0</v>
      </c>
      <c r="BF125" s="122">
        <f t="shared" si="142"/>
        <v>0</v>
      </c>
      <c r="BG125" s="295">
        <f t="shared" si="143"/>
        <v>0</v>
      </c>
      <c r="BH125" s="296">
        <v>0</v>
      </c>
      <c r="BI125" s="297">
        <v>0</v>
      </c>
      <c r="BJ125" s="297">
        <v>0</v>
      </c>
      <c r="BK125" s="298">
        <v>0</v>
      </c>
      <c r="BL125" s="298">
        <v>0</v>
      </c>
    </row>
    <row r="126" spans="1:119" ht="12.75" customHeight="1" x14ac:dyDescent="0.2">
      <c r="A126" s="837"/>
      <c r="B126" s="838"/>
      <c r="C126" s="839"/>
      <c r="D126" s="852" t="s">
        <v>126</v>
      </c>
      <c r="E126" s="828"/>
      <c r="F126" s="828"/>
      <c r="G126" s="828"/>
      <c r="H126" s="828"/>
      <c r="I126" s="828"/>
      <c r="J126" s="829"/>
      <c r="K126" s="247">
        <v>0</v>
      </c>
      <c r="L126" s="611">
        <f>$K$5</f>
        <v>0.85</v>
      </c>
      <c r="M126" s="245">
        <f t="shared" si="132"/>
        <v>0</v>
      </c>
      <c r="N126" s="380"/>
      <c r="O126" s="380"/>
      <c r="P126" s="380"/>
      <c r="Q126" s="380"/>
      <c r="R126" s="380"/>
      <c r="S126" s="463">
        <f>M126</f>
        <v>0</v>
      </c>
      <c r="T126" s="464">
        <f>M126</f>
        <v>0</v>
      </c>
      <c r="U126" s="382">
        <f t="shared" si="133"/>
        <v>0</v>
      </c>
      <c r="V126" s="350">
        <v>0</v>
      </c>
      <c r="W126" s="355">
        <v>0</v>
      </c>
      <c r="X126" s="355">
        <v>0</v>
      </c>
      <c r="Y126" s="432">
        <v>0</v>
      </c>
      <c r="Z126" s="287">
        <v>0</v>
      </c>
      <c r="AA126" s="287">
        <v>0</v>
      </c>
      <c r="AB126" s="225">
        <v>0</v>
      </c>
      <c r="AC126" s="225">
        <v>0</v>
      </c>
      <c r="AD126" s="227">
        <v>0</v>
      </c>
      <c r="AE126" s="304">
        <v>0</v>
      </c>
      <c r="AF126" s="138"/>
      <c r="AG126" s="117"/>
      <c r="AH126" s="118"/>
      <c r="AI126" s="119">
        <v>0</v>
      </c>
      <c r="AJ126" s="120">
        <f t="shared" si="84"/>
        <v>0.85</v>
      </c>
      <c r="AK126" s="121">
        <f t="shared" si="134"/>
        <v>0</v>
      </c>
      <c r="AL126" s="121">
        <v>0</v>
      </c>
      <c r="AM126" s="121">
        <f>AK126+AL126</f>
        <v>0</v>
      </c>
      <c r="AN126" s="122">
        <f>ROUND((Z126+AA126)-(AM126),2)</f>
        <v>0</v>
      </c>
      <c r="AO126" s="138"/>
      <c r="AP126" s="117"/>
      <c r="AQ126" s="117"/>
      <c r="AR126" s="123">
        <v>0</v>
      </c>
      <c r="AS126" s="120">
        <f t="shared" si="87"/>
        <v>0.85</v>
      </c>
      <c r="AT126" s="121">
        <f t="shared" si="136"/>
        <v>0</v>
      </c>
      <c r="AU126" s="121">
        <v>0</v>
      </c>
      <c r="AV126" s="121">
        <f>AT126+AU126</f>
        <v>0</v>
      </c>
      <c r="AW126" s="122">
        <f t="shared" si="138"/>
        <v>0</v>
      </c>
      <c r="AX126" s="138"/>
      <c r="AY126" s="117"/>
      <c r="AZ126" s="117"/>
      <c r="BA126" s="123">
        <v>0</v>
      </c>
      <c r="BB126" s="120">
        <f t="shared" si="139"/>
        <v>0.85</v>
      </c>
      <c r="BC126" s="121">
        <f t="shared" si="140"/>
        <v>0</v>
      </c>
      <c r="BD126" s="121">
        <v>0</v>
      </c>
      <c r="BE126" s="121">
        <f>BC126+BD126</f>
        <v>0</v>
      </c>
      <c r="BF126" s="122">
        <f t="shared" si="142"/>
        <v>0</v>
      </c>
      <c r="BG126" s="295">
        <f t="shared" si="143"/>
        <v>0</v>
      </c>
      <c r="BH126" s="305">
        <v>0</v>
      </c>
      <c r="BI126" s="306">
        <v>0</v>
      </c>
      <c r="BJ126" s="306">
        <v>0</v>
      </c>
      <c r="BK126" s="307">
        <v>0</v>
      </c>
      <c r="BL126" s="307">
        <v>0</v>
      </c>
    </row>
    <row r="127" spans="1:119" s="68" customFormat="1" ht="12.75" customHeight="1" x14ac:dyDescent="0.2">
      <c r="A127" s="837"/>
      <c r="B127" s="838"/>
      <c r="C127" s="839"/>
      <c r="D127" s="852" t="s">
        <v>31</v>
      </c>
      <c r="E127" s="828"/>
      <c r="F127" s="828"/>
      <c r="G127" s="828"/>
      <c r="H127" s="828"/>
      <c r="I127" s="828"/>
      <c r="J127" s="829"/>
      <c r="K127" s="247">
        <v>0</v>
      </c>
      <c r="L127" s="611">
        <f>$K$5</f>
        <v>0.85</v>
      </c>
      <c r="M127" s="245">
        <f t="shared" si="132"/>
        <v>0</v>
      </c>
      <c r="N127" s="592">
        <f>ROUND(M127*$G$4,2)</f>
        <v>0</v>
      </c>
      <c r="O127" s="592">
        <f>ROUND(M127*$G$5,2)</f>
        <v>0</v>
      </c>
      <c r="P127" s="596">
        <f>ROUND(M127*$G$7,2)</f>
        <v>0</v>
      </c>
      <c r="Q127" s="595">
        <f>ROUND(M127*$G$6,2)</f>
        <v>0</v>
      </c>
      <c r="R127" s="380"/>
      <c r="S127" s="380"/>
      <c r="T127" s="381"/>
      <c r="U127" s="382">
        <f t="shared" si="133"/>
        <v>0</v>
      </c>
      <c r="V127" s="350">
        <v>0</v>
      </c>
      <c r="W127" s="355">
        <v>0</v>
      </c>
      <c r="X127" s="355">
        <v>0</v>
      </c>
      <c r="Y127" s="432">
        <v>0</v>
      </c>
      <c r="Z127" s="287">
        <v>0</v>
      </c>
      <c r="AA127" s="287">
        <v>0</v>
      </c>
      <c r="AB127" s="225">
        <v>0</v>
      </c>
      <c r="AC127" s="225">
        <v>0</v>
      </c>
      <c r="AD127" s="227">
        <v>0</v>
      </c>
      <c r="AE127" s="304">
        <v>0</v>
      </c>
      <c r="AF127" s="138"/>
      <c r="AG127" s="117"/>
      <c r="AH127" s="118"/>
      <c r="AI127" s="119">
        <v>0</v>
      </c>
      <c r="AJ127" s="120">
        <f t="shared" si="84"/>
        <v>0.85</v>
      </c>
      <c r="AK127" s="121">
        <f>ROUND(AI127/AJ127,2)</f>
        <v>0</v>
      </c>
      <c r="AL127" s="121">
        <v>0</v>
      </c>
      <c r="AM127" s="121">
        <f>AK127+AL127</f>
        <v>0</v>
      </c>
      <c r="AN127" s="122">
        <f>ROUND((Z127+AA127)-(AM127),2)</f>
        <v>0</v>
      </c>
      <c r="AO127" s="138"/>
      <c r="AP127" s="117"/>
      <c r="AQ127" s="117"/>
      <c r="AR127" s="123">
        <v>0</v>
      </c>
      <c r="AS127" s="120">
        <f t="shared" si="87"/>
        <v>0.85</v>
      </c>
      <c r="AT127" s="121">
        <f>ROUND(AR127/AS127,2)</f>
        <v>0</v>
      </c>
      <c r="AU127" s="121">
        <v>0</v>
      </c>
      <c r="AV127" s="121">
        <f>AT127+AU127</f>
        <v>0</v>
      </c>
      <c r="AW127" s="122">
        <f t="shared" si="138"/>
        <v>0</v>
      </c>
      <c r="AX127" s="138"/>
      <c r="AY127" s="117"/>
      <c r="AZ127" s="117"/>
      <c r="BA127" s="123">
        <v>0</v>
      </c>
      <c r="BB127" s="120">
        <f>$BB$5</f>
        <v>0.85</v>
      </c>
      <c r="BC127" s="121">
        <f>ROUND(BA127/BB127,2)</f>
        <v>0</v>
      </c>
      <c r="BD127" s="121">
        <v>0</v>
      </c>
      <c r="BE127" s="121">
        <f>BC127+BD127</f>
        <v>0</v>
      </c>
      <c r="BF127" s="122">
        <f t="shared" si="142"/>
        <v>0</v>
      </c>
      <c r="BG127" s="295">
        <f t="shared" si="143"/>
        <v>0</v>
      </c>
      <c r="BH127" s="305">
        <v>0</v>
      </c>
      <c r="BI127" s="306">
        <v>0</v>
      </c>
      <c r="BJ127" s="306">
        <v>0</v>
      </c>
      <c r="BK127" s="307">
        <v>0</v>
      </c>
      <c r="BL127" s="307">
        <v>0</v>
      </c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</row>
    <row r="128" spans="1:119" s="462" customFormat="1" ht="13.5" thickBot="1" x14ac:dyDescent="0.25">
      <c r="A128" s="914"/>
      <c r="B128" s="915"/>
      <c r="C128" s="916"/>
      <c r="D128" s="956" t="s">
        <v>131</v>
      </c>
      <c r="E128" s="957"/>
      <c r="F128" s="957"/>
      <c r="G128" s="957"/>
      <c r="H128" s="957"/>
      <c r="I128" s="957"/>
      <c r="J128" s="958"/>
      <c r="K128" s="441">
        <v>0</v>
      </c>
      <c r="L128" s="613">
        <f>$K$5</f>
        <v>0.85</v>
      </c>
      <c r="M128" s="497">
        <f t="shared" si="132"/>
        <v>0</v>
      </c>
      <c r="N128" s="593">
        <f>ROUND(M128*$G$4,2)</f>
        <v>0</v>
      </c>
      <c r="O128" s="593">
        <f>ROUND(M128*$G$5,2)</f>
        <v>0</v>
      </c>
      <c r="P128" s="597">
        <f>ROUND(M128*$G$7,2)</f>
        <v>0</v>
      </c>
      <c r="Q128" s="598">
        <f>ROUND(M128*$G$6,2)</f>
        <v>0</v>
      </c>
      <c r="R128" s="442"/>
      <c r="S128" s="442"/>
      <c r="T128" s="443"/>
      <c r="U128" s="498">
        <f t="shared" si="133"/>
        <v>0</v>
      </c>
      <c r="V128" s="444">
        <v>0</v>
      </c>
      <c r="W128" s="445">
        <v>0</v>
      </c>
      <c r="X128" s="445">
        <v>0</v>
      </c>
      <c r="Y128" s="446">
        <v>0</v>
      </c>
      <c r="Z128" s="447">
        <v>0</v>
      </c>
      <c r="AA128" s="447">
        <v>0</v>
      </c>
      <c r="AB128" s="448">
        <v>0</v>
      </c>
      <c r="AC128" s="448">
        <v>0</v>
      </c>
      <c r="AD128" s="449">
        <v>0</v>
      </c>
      <c r="AE128" s="450">
        <v>0</v>
      </c>
      <c r="AF128" s="451"/>
      <c r="AG128" s="452"/>
      <c r="AH128" s="453"/>
      <c r="AI128" s="454">
        <v>0</v>
      </c>
      <c r="AJ128" s="120">
        <f t="shared" si="84"/>
        <v>0.85</v>
      </c>
      <c r="AK128" s="455">
        <f>ROUND(AI128/AJ128,2)</f>
        <v>0</v>
      </c>
      <c r="AL128" s="455">
        <v>0</v>
      </c>
      <c r="AM128" s="455">
        <f>AK128+AL128</f>
        <v>0</v>
      </c>
      <c r="AN128" s="456">
        <f>ROUND((Z128+AA128)-(AM128),2)</f>
        <v>0</v>
      </c>
      <c r="AO128" s="451"/>
      <c r="AP128" s="452"/>
      <c r="AQ128" s="452"/>
      <c r="AR128" s="457">
        <v>0</v>
      </c>
      <c r="AS128" s="467">
        <f t="shared" si="87"/>
        <v>0.85</v>
      </c>
      <c r="AT128" s="455">
        <f>ROUND(AR128/AS128,2)</f>
        <v>0</v>
      </c>
      <c r="AU128" s="455">
        <v>0</v>
      </c>
      <c r="AV128" s="455">
        <f>AT128+AU128</f>
        <v>0</v>
      </c>
      <c r="AW128" s="456">
        <f t="shared" si="138"/>
        <v>0</v>
      </c>
      <c r="AX128" s="451"/>
      <c r="AY128" s="452"/>
      <c r="AZ128" s="452"/>
      <c r="BA128" s="457">
        <v>0</v>
      </c>
      <c r="BB128" s="467">
        <f>$BB$5</f>
        <v>0.85</v>
      </c>
      <c r="BC128" s="455">
        <f>ROUND(BA128/BB128,2)</f>
        <v>0</v>
      </c>
      <c r="BD128" s="455">
        <v>0</v>
      </c>
      <c r="BE128" s="455">
        <f>BC128+BD128</f>
        <v>0</v>
      </c>
      <c r="BF128" s="456">
        <f t="shared" si="142"/>
        <v>0</v>
      </c>
      <c r="BG128" s="458">
        <f t="shared" si="143"/>
        <v>0</v>
      </c>
      <c r="BH128" s="459">
        <v>0</v>
      </c>
      <c r="BI128" s="460">
        <v>0</v>
      </c>
      <c r="BJ128" s="460">
        <v>0</v>
      </c>
      <c r="BK128" s="461">
        <v>0</v>
      </c>
      <c r="BL128" s="461">
        <v>0</v>
      </c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</row>
    <row r="129" spans="1:119" s="293" customFormat="1" ht="13.5" thickTop="1" x14ac:dyDescent="0.2">
      <c r="A129" s="438" t="s">
        <v>356</v>
      </c>
      <c r="B129" s="804" t="s">
        <v>348</v>
      </c>
      <c r="C129" s="439"/>
      <c r="D129" s="805">
        <v>0</v>
      </c>
      <c r="E129" s="803" t="s">
        <v>349</v>
      </c>
      <c r="F129" s="848" t="s">
        <v>350</v>
      </c>
      <c r="G129" s="849"/>
      <c r="H129" s="849"/>
      <c r="I129" s="849"/>
      <c r="J129" s="850"/>
      <c r="K129" s="835"/>
      <c r="L129" s="835"/>
      <c r="M129" s="836"/>
      <c r="N129" s="387"/>
      <c r="O129" s="387"/>
      <c r="P129" s="387"/>
      <c r="Q129" s="387"/>
      <c r="R129" s="387"/>
      <c r="S129" s="387"/>
      <c r="T129" s="388"/>
      <c r="U129" s="349"/>
      <c r="V129" s="348"/>
      <c r="W129" s="349"/>
      <c r="X129" s="349"/>
      <c r="Y129" s="425"/>
      <c r="Z129" s="769"/>
      <c r="AA129" s="769"/>
      <c r="AB129" s="769"/>
      <c r="AC129" s="769"/>
      <c r="AD129" s="769"/>
      <c r="AE129" s="115"/>
      <c r="AF129" s="768"/>
      <c r="AG129" s="769"/>
      <c r="AH129" s="769"/>
      <c r="AI129" s="139"/>
      <c r="AJ129" s="140"/>
      <c r="AK129" s="141"/>
      <c r="AL129" s="141"/>
      <c r="AM129" s="141"/>
      <c r="AN129" s="142"/>
      <c r="AO129" s="768"/>
      <c r="AP129" s="769"/>
      <c r="AQ129" s="769"/>
      <c r="AR129" s="113"/>
      <c r="AS129" s="114"/>
      <c r="AT129" s="769"/>
      <c r="AU129" s="141"/>
      <c r="AV129" s="141"/>
      <c r="AW129" s="115"/>
      <c r="AX129" s="768"/>
      <c r="AY129" s="769"/>
      <c r="AZ129" s="769"/>
      <c r="BA129" s="113"/>
      <c r="BB129" s="114"/>
      <c r="BC129" s="769"/>
      <c r="BD129" s="141"/>
      <c r="BE129" s="141"/>
      <c r="BF129" s="115"/>
      <c r="BG129" s="768"/>
      <c r="BH129" s="768"/>
      <c r="BI129" s="769"/>
      <c r="BJ129" s="769"/>
      <c r="BK129" s="769"/>
      <c r="BL129" s="115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</row>
    <row r="130" spans="1:119" x14ac:dyDescent="0.2">
      <c r="A130" s="762" t="s">
        <v>158</v>
      </c>
      <c r="B130" s="807">
        <f>$G$4+$G$5</f>
        <v>18</v>
      </c>
      <c r="C130" s="767" t="s">
        <v>151</v>
      </c>
      <c r="D130" s="808">
        <f>D129</f>
        <v>0</v>
      </c>
      <c r="E130" s="766" t="s">
        <v>130</v>
      </c>
      <c r="F130" s="473">
        <v>0</v>
      </c>
      <c r="G130" s="258" t="str">
        <f>$K$4</f>
        <v>EUR</v>
      </c>
      <c r="H130" s="819" t="s">
        <v>157</v>
      </c>
      <c r="I130" s="819"/>
      <c r="J130" s="820"/>
      <c r="K130" s="259">
        <f>(B130*D130*F130)/($G$4+$G$5)</f>
        <v>0</v>
      </c>
      <c r="L130" s="611">
        <f t="shared" ref="L130:L137" si="148">$K$5</f>
        <v>0.85</v>
      </c>
      <c r="M130" s="260">
        <f t="shared" ref="M130:M140" si="149">ROUND(K130/L130,2)</f>
        <v>0</v>
      </c>
      <c r="N130" s="592">
        <f>ROUND(M130*$G$4,2)</f>
        <v>0</v>
      </c>
      <c r="O130" s="592">
        <f>ROUND(M130*$G$5,2)</f>
        <v>0</v>
      </c>
      <c r="P130" s="380"/>
      <c r="Q130" s="380"/>
      <c r="R130" s="380"/>
      <c r="S130" s="380"/>
      <c r="T130" s="381"/>
      <c r="U130" s="382">
        <f t="shared" ref="U130:U140" si="150">ROUND(N130+O130+P130+Q130+R130+S130+T130,2)</f>
        <v>0</v>
      </c>
      <c r="V130" s="350">
        <v>0</v>
      </c>
      <c r="W130" s="355">
        <v>0</v>
      </c>
      <c r="X130" s="355">
        <v>0</v>
      </c>
      <c r="Y130" s="432">
        <v>0</v>
      </c>
      <c r="Z130" s="287">
        <v>0</v>
      </c>
      <c r="AA130" s="287">
        <v>0</v>
      </c>
      <c r="AB130" s="225">
        <v>0</v>
      </c>
      <c r="AC130" s="225">
        <v>0</v>
      </c>
      <c r="AD130" s="227">
        <v>0</v>
      </c>
      <c r="AE130" s="304">
        <v>0</v>
      </c>
      <c r="AF130" s="116"/>
      <c r="AG130" s="117"/>
      <c r="AH130" s="118"/>
      <c r="AI130" s="119">
        <v>0</v>
      </c>
      <c r="AJ130" s="120">
        <f t="shared" si="84"/>
        <v>0.85</v>
      </c>
      <c r="AK130" s="121">
        <f t="shared" ref="AK130:AK138" si="151">ROUND(AI130/AJ130,2)</f>
        <v>0</v>
      </c>
      <c r="AL130" s="121">
        <v>0</v>
      </c>
      <c r="AM130" s="121">
        <f t="shared" ref="AM130" si="152">AK130+AL130</f>
        <v>0</v>
      </c>
      <c r="AN130" s="122">
        <f>ROUND((Z130+AA130)-(AK130+AL130),2)</f>
        <v>0</v>
      </c>
      <c r="AO130" s="116"/>
      <c r="AP130" s="117"/>
      <c r="AQ130" s="117"/>
      <c r="AR130" s="123">
        <v>0</v>
      </c>
      <c r="AS130" s="120">
        <f t="shared" si="87"/>
        <v>0.85</v>
      </c>
      <c r="AT130" s="121">
        <f t="shared" ref="AT130:AT138" si="153">ROUND(AR130/AS130,2)</f>
        <v>0</v>
      </c>
      <c r="AU130" s="121">
        <v>0</v>
      </c>
      <c r="AV130" s="121">
        <f t="shared" ref="AV130" si="154">AT130+AU130</f>
        <v>0</v>
      </c>
      <c r="AW130" s="122">
        <f t="shared" ref="AW130:AW140" si="155">ROUND((AB130+AC130)-(AV130),2)</f>
        <v>0</v>
      </c>
      <c r="AX130" s="116"/>
      <c r="AY130" s="117"/>
      <c r="AZ130" s="117"/>
      <c r="BA130" s="123">
        <v>0</v>
      </c>
      <c r="BB130" s="120">
        <f t="shared" ref="BB130:BB138" si="156">$BB$5</f>
        <v>0.85</v>
      </c>
      <c r="BC130" s="121">
        <f t="shared" ref="BC130:BC138" si="157">ROUND(BA130/BB130,2)</f>
        <v>0</v>
      </c>
      <c r="BD130" s="121">
        <v>0</v>
      </c>
      <c r="BE130" s="121">
        <f t="shared" ref="BE130" si="158">BC130+BD130</f>
        <v>0</v>
      </c>
      <c r="BF130" s="122">
        <f t="shared" ref="BF130:BF140" si="159">ROUND((AD130+AE130)-(BE130),2)</f>
        <v>0</v>
      </c>
      <c r="BG130" s="295">
        <f t="shared" ref="BG130:BG140" si="160">U130-V130-W130-X130-AM130-AV130-BE130</f>
        <v>0</v>
      </c>
      <c r="BH130" s="296">
        <v>0</v>
      </c>
      <c r="BI130" s="297">
        <v>0</v>
      </c>
      <c r="BJ130" s="297">
        <v>0</v>
      </c>
      <c r="BK130" s="298">
        <v>0</v>
      </c>
      <c r="BL130" s="298">
        <v>0</v>
      </c>
    </row>
    <row r="131" spans="1:119" x14ac:dyDescent="0.2">
      <c r="A131" s="762" t="s">
        <v>159</v>
      </c>
      <c r="B131" s="764">
        <v>0</v>
      </c>
      <c r="C131" s="762" t="s">
        <v>151</v>
      </c>
      <c r="D131" s="809">
        <f>D129</f>
        <v>0</v>
      </c>
      <c r="E131" s="766" t="s">
        <v>130</v>
      </c>
      <c r="F131" s="473">
        <v>0</v>
      </c>
      <c r="G131" s="258" t="str">
        <f>$K$4</f>
        <v>EUR</v>
      </c>
      <c r="H131" s="819" t="s">
        <v>157</v>
      </c>
      <c r="I131" s="819"/>
      <c r="J131" s="820"/>
      <c r="K131" s="259">
        <f t="shared" ref="K131:K132" si="161">(B131*D131*F131)/($G$4+$G$5)</f>
        <v>0</v>
      </c>
      <c r="L131" s="611">
        <f t="shared" si="148"/>
        <v>0.85</v>
      </c>
      <c r="M131" s="260">
        <f t="shared" si="149"/>
        <v>0</v>
      </c>
      <c r="N131" s="592">
        <f>ROUND(M131*$G$4,2)</f>
        <v>0</v>
      </c>
      <c r="O131" s="592">
        <f>ROUND(M131*$G$5,2)</f>
        <v>0</v>
      </c>
      <c r="P131" s="380"/>
      <c r="Q131" s="380"/>
      <c r="R131" s="380"/>
      <c r="S131" s="380"/>
      <c r="T131" s="381"/>
      <c r="U131" s="382">
        <f t="shared" si="150"/>
        <v>0</v>
      </c>
      <c r="V131" s="350">
        <v>0</v>
      </c>
      <c r="W131" s="355">
        <v>0</v>
      </c>
      <c r="X131" s="355">
        <v>0</v>
      </c>
      <c r="Y131" s="432">
        <v>0</v>
      </c>
      <c r="Z131" s="287">
        <v>0</v>
      </c>
      <c r="AA131" s="287">
        <v>0</v>
      </c>
      <c r="AB131" s="225">
        <v>0</v>
      </c>
      <c r="AC131" s="225">
        <v>0</v>
      </c>
      <c r="AD131" s="227">
        <v>0</v>
      </c>
      <c r="AE131" s="304">
        <v>0</v>
      </c>
      <c r="AF131" s="116"/>
      <c r="AG131" s="117"/>
      <c r="AH131" s="118"/>
      <c r="AI131" s="119">
        <v>0</v>
      </c>
      <c r="AJ131" s="120">
        <f t="shared" si="84"/>
        <v>0.85</v>
      </c>
      <c r="AK131" s="121">
        <f t="shared" si="151"/>
        <v>0</v>
      </c>
      <c r="AL131" s="121">
        <v>0</v>
      </c>
      <c r="AM131" s="121">
        <f>AK131+AL131</f>
        <v>0</v>
      </c>
      <c r="AN131" s="122">
        <f>ROUND((Z131+AA131)-(AK131+AL131),2)</f>
        <v>0</v>
      </c>
      <c r="AO131" s="116"/>
      <c r="AP131" s="117"/>
      <c r="AQ131" s="117"/>
      <c r="AR131" s="123">
        <v>0</v>
      </c>
      <c r="AS131" s="120">
        <f t="shared" si="87"/>
        <v>0.85</v>
      </c>
      <c r="AT131" s="121">
        <f t="shared" si="153"/>
        <v>0</v>
      </c>
      <c r="AU131" s="121">
        <v>0</v>
      </c>
      <c r="AV131" s="121">
        <f>AT131+AU131</f>
        <v>0</v>
      </c>
      <c r="AW131" s="122">
        <f t="shared" si="155"/>
        <v>0</v>
      </c>
      <c r="AX131" s="116"/>
      <c r="AY131" s="117"/>
      <c r="AZ131" s="117"/>
      <c r="BA131" s="123">
        <v>0</v>
      </c>
      <c r="BB131" s="120">
        <f t="shared" si="156"/>
        <v>0.85</v>
      </c>
      <c r="BC131" s="121">
        <f t="shared" si="157"/>
        <v>0</v>
      </c>
      <c r="BD131" s="121">
        <v>0</v>
      </c>
      <c r="BE131" s="121">
        <f>BC131+BD131</f>
        <v>0</v>
      </c>
      <c r="BF131" s="122">
        <f t="shared" si="159"/>
        <v>0</v>
      </c>
      <c r="BG131" s="295">
        <f t="shared" si="160"/>
        <v>0</v>
      </c>
      <c r="BH131" s="296">
        <v>0</v>
      </c>
      <c r="BI131" s="297">
        <v>0</v>
      </c>
      <c r="BJ131" s="297">
        <v>0</v>
      </c>
      <c r="BK131" s="298">
        <v>0</v>
      </c>
      <c r="BL131" s="298">
        <v>0</v>
      </c>
    </row>
    <row r="132" spans="1:119" x14ac:dyDescent="0.2">
      <c r="A132" s="762" t="s">
        <v>160</v>
      </c>
      <c r="B132" s="764">
        <v>0</v>
      </c>
      <c r="C132" s="762" t="s">
        <v>151</v>
      </c>
      <c r="D132" s="809">
        <f>D129</f>
        <v>0</v>
      </c>
      <c r="E132" s="766" t="s">
        <v>130</v>
      </c>
      <c r="F132" s="473">
        <v>0</v>
      </c>
      <c r="G132" s="258" t="str">
        <f>$K$4</f>
        <v>EUR</v>
      </c>
      <c r="H132" s="819" t="s">
        <v>157</v>
      </c>
      <c r="I132" s="819"/>
      <c r="J132" s="820"/>
      <c r="K132" s="259">
        <f t="shared" si="161"/>
        <v>0</v>
      </c>
      <c r="L132" s="611">
        <f t="shared" si="148"/>
        <v>0.85</v>
      </c>
      <c r="M132" s="260">
        <f t="shared" si="149"/>
        <v>0</v>
      </c>
      <c r="N132" s="592">
        <f>ROUND(M132*$G$4,2)</f>
        <v>0</v>
      </c>
      <c r="O132" s="592">
        <f>ROUND(M132*$G$5,2)</f>
        <v>0</v>
      </c>
      <c r="P132" s="380"/>
      <c r="Q132" s="380"/>
      <c r="R132" s="380"/>
      <c r="S132" s="380"/>
      <c r="T132" s="381"/>
      <c r="U132" s="382">
        <f t="shared" si="150"/>
        <v>0</v>
      </c>
      <c r="V132" s="350">
        <v>0</v>
      </c>
      <c r="W132" s="355">
        <v>0</v>
      </c>
      <c r="X132" s="355">
        <v>0</v>
      </c>
      <c r="Y132" s="432">
        <v>0</v>
      </c>
      <c r="Z132" s="287">
        <v>0</v>
      </c>
      <c r="AA132" s="287">
        <v>0</v>
      </c>
      <c r="AB132" s="225">
        <v>0</v>
      </c>
      <c r="AC132" s="225">
        <v>0</v>
      </c>
      <c r="AD132" s="227">
        <v>0</v>
      </c>
      <c r="AE132" s="304">
        <v>0</v>
      </c>
      <c r="AF132" s="116"/>
      <c r="AG132" s="117"/>
      <c r="AH132" s="118"/>
      <c r="AI132" s="119">
        <v>0</v>
      </c>
      <c r="AJ132" s="120">
        <f t="shared" si="84"/>
        <v>0.85</v>
      </c>
      <c r="AK132" s="121">
        <f t="shared" si="151"/>
        <v>0</v>
      </c>
      <c r="AL132" s="121">
        <v>0</v>
      </c>
      <c r="AM132" s="121">
        <f>AK132+AL132</f>
        <v>0</v>
      </c>
      <c r="AN132" s="122">
        <f>ROUND((Z132+AA132)-(AK132+AL132),2)</f>
        <v>0</v>
      </c>
      <c r="AO132" s="116"/>
      <c r="AP132" s="117"/>
      <c r="AQ132" s="117"/>
      <c r="AR132" s="123">
        <v>0</v>
      </c>
      <c r="AS132" s="120">
        <f t="shared" si="87"/>
        <v>0.85</v>
      </c>
      <c r="AT132" s="121">
        <f t="shared" si="153"/>
        <v>0</v>
      </c>
      <c r="AU132" s="121">
        <v>0</v>
      </c>
      <c r="AV132" s="121">
        <f>AT132+AU132</f>
        <v>0</v>
      </c>
      <c r="AW132" s="122">
        <f t="shared" si="155"/>
        <v>0</v>
      </c>
      <c r="AX132" s="116"/>
      <c r="AY132" s="117"/>
      <c r="AZ132" s="117"/>
      <c r="BA132" s="123">
        <v>0</v>
      </c>
      <c r="BB132" s="120">
        <f t="shared" si="156"/>
        <v>0.85</v>
      </c>
      <c r="BC132" s="121">
        <f t="shared" si="157"/>
        <v>0</v>
      </c>
      <c r="BD132" s="121">
        <v>0</v>
      </c>
      <c r="BE132" s="121">
        <f>BC132+BD132</f>
        <v>0</v>
      </c>
      <c r="BF132" s="122">
        <f t="shared" si="159"/>
        <v>0</v>
      </c>
      <c r="BG132" s="295">
        <f t="shared" si="160"/>
        <v>0</v>
      </c>
      <c r="BH132" s="296">
        <v>0</v>
      </c>
      <c r="BI132" s="297">
        <v>0</v>
      </c>
      <c r="BJ132" s="297">
        <v>0</v>
      </c>
      <c r="BK132" s="298">
        <v>0</v>
      </c>
      <c r="BL132" s="298">
        <v>0</v>
      </c>
    </row>
    <row r="133" spans="1:119" x14ac:dyDescent="0.2">
      <c r="A133" s="821" t="s">
        <v>153</v>
      </c>
      <c r="B133" s="822"/>
      <c r="C133" s="822"/>
      <c r="D133" s="822"/>
      <c r="E133" s="822"/>
      <c r="F133" s="823"/>
      <c r="G133" s="846">
        <v>0</v>
      </c>
      <c r="H133" s="847"/>
      <c r="I133" s="851" t="str">
        <f>$K$4</f>
        <v>EUR</v>
      </c>
      <c r="J133" s="851"/>
      <c r="K133" s="259">
        <f>G133/($G$4+$G$5)</f>
        <v>0</v>
      </c>
      <c r="L133" s="611">
        <f t="shared" si="148"/>
        <v>0.85</v>
      </c>
      <c r="M133" s="260">
        <f t="shared" si="149"/>
        <v>0</v>
      </c>
      <c r="N133" s="592">
        <f>ROUND(M133*$G$4,2)</f>
        <v>0</v>
      </c>
      <c r="O133" s="592">
        <f>ROUND(M133*$G$5,2)</f>
        <v>0</v>
      </c>
      <c r="P133" s="380"/>
      <c r="Q133" s="380"/>
      <c r="R133" s="380"/>
      <c r="S133" s="380"/>
      <c r="T133" s="381"/>
      <c r="U133" s="382">
        <f t="shared" si="150"/>
        <v>0</v>
      </c>
      <c r="V133" s="350">
        <v>0</v>
      </c>
      <c r="W133" s="355">
        <v>0</v>
      </c>
      <c r="X133" s="355">
        <v>0</v>
      </c>
      <c r="Y133" s="432">
        <v>0</v>
      </c>
      <c r="Z133" s="287">
        <v>0</v>
      </c>
      <c r="AA133" s="287">
        <v>0</v>
      </c>
      <c r="AB133" s="225">
        <v>0</v>
      </c>
      <c r="AC133" s="225">
        <v>0</v>
      </c>
      <c r="AD133" s="227">
        <v>0</v>
      </c>
      <c r="AE133" s="304">
        <v>0</v>
      </c>
      <c r="AF133" s="116"/>
      <c r="AG133" s="117"/>
      <c r="AH133" s="118"/>
      <c r="AI133" s="119">
        <v>0</v>
      </c>
      <c r="AJ133" s="120">
        <f t="shared" si="84"/>
        <v>0.85</v>
      </c>
      <c r="AK133" s="121">
        <f t="shared" si="151"/>
        <v>0</v>
      </c>
      <c r="AL133" s="121">
        <v>0</v>
      </c>
      <c r="AM133" s="121">
        <f t="shared" ref="AM133:AM137" si="162">AK133+AL133</f>
        <v>0</v>
      </c>
      <c r="AN133" s="122">
        <f>ROUND((Z133+AA133)-(AK133+AL133),2)</f>
        <v>0</v>
      </c>
      <c r="AO133" s="116"/>
      <c r="AP133" s="117"/>
      <c r="AQ133" s="117"/>
      <c r="AR133" s="123">
        <v>0</v>
      </c>
      <c r="AS133" s="120">
        <f t="shared" si="87"/>
        <v>0.85</v>
      </c>
      <c r="AT133" s="121">
        <f t="shared" si="153"/>
        <v>0</v>
      </c>
      <c r="AU133" s="121">
        <v>0</v>
      </c>
      <c r="AV133" s="121">
        <f t="shared" ref="AV133:AV137" si="163">AT133+AU133</f>
        <v>0</v>
      </c>
      <c r="AW133" s="122">
        <f t="shared" si="155"/>
        <v>0</v>
      </c>
      <c r="AX133" s="116"/>
      <c r="AY133" s="117"/>
      <c r="AZ133" s="117"/>
      <c r="BA133" s="123">
        <v>0</v>
      </c>
      <c r="BB133" s="120">
        <f t="shared" si="156"/>
        <v>0.85</v>
      </c>
      <c r="BC133" s="121">
        <f t="shared" si="157"/>
        <v>0</v>
      </c>
      <c r="BD133" s="121">
        <v>0</v>
      </c>
      <c r="BE133" s="121">
        <f t="shared" ref="BE133:BE137" si="164">BC133+BD133</f>
        <v>0</v>
      </c>
      <c r="BF133" s="122">
        <f t="shared" si="159"/>
        <v>0</v>
      </c>
      <c r="BG133" s="295">
        <f t="shared" si="160"/>
        <v>0</v>
      </c>
      <c r="BH133" s="296">
        <v>0</v>
      </c>
      <c r="BI133" s="297">
        <v>0</v>
      </c>
      <c r="BJ133" s="297">
        <v>0</v>
      </c>
      <c r="BK133" s="298">
        <v>0</v>
      </c>
      <c r="BL133" s="298">
        <v>0</v>
      </c>
    </row>
    <row r="134" spans="1:119" x14ac:dyDescent="0.2">
      <c r="A134" s="765" t="s">
        <v>161</v>
      </c>
      <c r="B134" s="763">
        <f>$G$7</f>
        <v>1</v>
      </c>
      <c r="C134" s="766" t="s">
        <v>151</v>
      </c>
      <c r="D134" s="809">
        <f>D129</f>
        <v>0</v>
      </c>
      <c r="E134" s="766" t="s">
        <v>130</v>
      </c>
      <c r="F134" s="473">
        <f>F136</f>
        <v>0</v>
      </c>
      <c r="G134" s="258" t="str">
        <f>$K$4</f>
        <v>EUR</v>
      </c>
      <c r="H134" s="819" t="s">
        <v>157</v>
      </c>
      <c r="I134" s="819"/>
      <c r="J134" s="820"/>
      <c r="K134" s="259">
        <f>IF($G$7&gt;0,((B134*D134*F134)/$G$7),0)</f>
        <v>0</v>
      </c>
      <c r="L134" s="611">
        <f t="shared" si="148"/>
        <v>0.85</v>
      </c>
      <c r="M134" s="260">
        <f t="shared" si="149"/>
        <v>0</v>
      </c>
      <c r="N134" s="380"/>
      <c r="O134" s="380"/>
      <c r="P134" s="596">
        <f>ROUND(M134*$G$7,2)</f>
        <v>0</v>
      </c>
      <c r="Q134" s="380"/>
      <c r="R134" s="380"/>
      <c r="S134" s="380"/>
      <c r="T134" s="381"/>
      <c r="U134" s="382">
        <f t="shared" si="150"/>
        <v>0</v>
      </c>
      <c r="V134" s="350">
        <v>0</v>
      </c>
      <c r="W134" s="355">
        <v>0</v>
      </c>
      <c r="X134" s="355">
        <v>0</v>
      </c>
      <c r="Y134" s="432">
        <v>0</v>
      </c>
      <c r="Z134" s="287">
        <v>0</v>
      </c>
      <c r="AA134" s="287">
        <v>0</v>
      </c>
      <c r="AB134" s="225">
        <v>0</v>
      </c>
      <c r="AC134" s="225">
        <v>0</v>
      </c>
      <c r="AD134" s="227">
        <v>0</v>
      </c>
      <c r="AE134" s="304">
        <v>0</v>
      </c>
      <c r="AF134" s="138"/>
      <c r="AG134" s="117"/>
      <c r="AH134" s="118"/>
      <c r="AI134" s="119">
        <v>0</v>
      </c>
      <c r="AJ134" s="120">
        <f t="shared" si="84"/>
        <v>0.85</v>
      </c>
      <c r="AK134" s="121">
        <f t="shared" si="151"/>
        <v>0</v>
      </c>
      <c r="AL134" s="121">
        <v>0</v>
      </c>
      <c r="AM134" s="121">
        <f t="shared" si="162"/>
        <v>0</v>
      </c>
      <c r="AN134" s="122">
        <f>ROUND((Z134+AA134)-(AM134),2)</f>
        <v>0</v>
      </c>
      <c r="AO134" s="138"/>
      <c r="AP134" s="117"/>
      <c r="AQ134" s="117"/>
      <c r="AR134" s="123">
        <v>0</v>
      </c>
      <c r="AS134" s="120">
        <f t="shared" si="87"/>
        <v>0.85</v>
      </c>
      <c r="AT134" s="121">
        <f t="shared" si="153"/>
        <v>0</v>
      </c>
      <c r="AU134" s="121">
        <v>0</v>
      </c>
      <c r="AV134" s="121">
        <f t="shared" si="163"/>
        <v>0</v>
      </c>
      <c r="AW134" s="122">
        <f t="shared" si="155"/>
        <v>0</v>
      </c>
      <c r="AX134" s="138"/>
      <c r="AY134" s="117"/>
      <c r="AZ134" s="117"/>
      <c r="BA134" s="123">
        <v>0</v>
      </c>
      <c r="BB134" s="120">
        <f t="shared" si="156"/>
        <v>0.85</v>
      </c>
      <c r="BC134" s="121">
        <f t="shared" si="157"/>
        <v>0</v>
      </c>
      <c r="BD134" s="121">
        <v>0</v>
      </c>
      <c r="BE134" s="121">
        <f t="shared" si="164"/>
        <v>0</v>
      </c>
      <c r="BF134" s="122">
        <f t="shared" si="159"/>
        <v>0</v>
      </c>
      <c r="BG134" s="295">
        <f t="shared" si="160"/>
        <v>0</v>
      </c>
      <c r="BH134" s="305">
        <v>0</v>
      </c>
      <c r="BI134" s="306">
        <v>0</v>
      </c>
      <c r="BJ134" s="306">
        <v>0</v>
      </c>
      <c r="BK134" s="307">
        <v>0</v>
      </c>
      <c r="BL134" s="307">
        <v>0</v>
      </c>
    </row>
    <row r="135" spans="1:119" x14ac:dyDescent="0.2">
      <c r="A135" s="821" t="s">
        <v>154</v>
      </c>
      <c r="B135" s="822"/>
      <c r="C135" s="822"/>
      <c r="D135" s="822"/>
      <c r="E135" s="822"/>
      <c r="F135" s="823"/>
      <c r="G135" s="846">
        <v>0</v>
      </c>
      <c r="H135" s="847"/>
      <c r="I135" s="851" t="str">
        <f>$K$4</f>
        <v>EUR</v>
      </c>
      <c r="J135" s="851"/>
      <c r="K135" s="249">
        <f>IF($G$7=0,0,G135/$G$7)</f>
        <v>0</v>
      </c>
      <c r="L135" s="611">
        <f t="shared" si="148"/>
        <v>0.85</v>
      </c>
      <c r="M135" s="260">
        <f t="shared" si="149"/>
        <v>0</v>
      </c>
      <c r="N135" s="380"/>
      <c r="O135" s="380"/>
      <c r="P135" s="596">
        <f>ROUND(M135*$G$7,2)</f>
        <v>0</v>
      </c>
      <c r="Q135" s="380"/>
      <c r="R135" s="380"/>
      <c r="S135" s="380"/>
      <c r="T135" s="381"/>
      <c r="U135" s="382">
        <f t="shared" si="150"/>
        <v>0</v>
      </c>
      <c r="V135" s="350">
        <v>0</v>
      </c>
      <c r="W135" s="355">
        <v>0</v>
      </c>
      <c r="X135" s="355">
        <v>0</v>
      </c>
      <c r="Y135" s="432">
        <v>0</v>
      </c>
      <c r="Z135" s="287">
        <v>0</v>
      </c>
      <c r="AA135" s="287">
        <v>0</v>
      </c>
      <c r="AB135" s="225">
        <v>0</v>
      </c>
      <c r="AC135" s="225">
        <v>0</v>
      </c>
      <c r="AD135" s="227">
        <v>0</v>
      </c>
      <c r="AE135" s="304">
        <v>0</v>
      </c>
      <c r="AF135" s="116"/>
      <c r="AG135" s="117"/>
      <c r="AH135" s="118"/>
      <c r="AI135" s="119">
        <v>0</v>
      </c>
      <c r="AJ135" s="120">
        <f t="shared" si="84"/>
        <v>0.85</v>
      </c>
      <c r="AK135" s="121">
        <f t="shared" si="151"/>
        <v>0</v>
      </c>
      <c r="AL135" s="121">
        <v>0</v>
      </c>
      <c r="AM135" s="121">
        <f t="shared" si="162"/>
        <v>0</v>
      </c>
      <c r="AN135" s="122">
        <f>ROUND((Z135+AA135)-(AK135+AL135),2)</f>
        <v>0</v>
      </c>
      <c r="AO135" s="116"/>
      <c r="AP135" s="117"/>
      <c r="AQ135" s="117"/>
      <c r="AR135" s="123">
        <v>0</v>
      </c>
      <c r="AS135" s="120">
        <f t="shared" si="87"/>
        <v>0.85</v>
      </c>
      <c r="AT135" s="121">
        <f t="shared" si="153"/>
        <v>0</v>
      </c>
      <c r="AU135" s="121">
        <v>0</v>
      </c>
      <c r="AV135" s="121">
        <f t="shared" si="163"/>
        <v>0</v>
      </c>
      <c r="AW135" s="122">
        <f t="shared" si="155"/>
        <v>0</v>
      </c>
      <c r="AX135" s="116"/>
      <c r="AY135" s="117"/>
      <c r="AZ135" s="117"/>
      <c r="BA135" s="123">
        <v>0</v>
      </c>
      <c r="BB135" s="120">
        <f t="shared" si="156"/>
        <v>0.85</v>
      </c>
      <c r="BC135" s="121">
        <f t="shared" si="157"/>
        <v>0</v>
      </c>
      <c r="BD135" s="121">
        <v>0</v>
      </c>
      <c r="BE135" s="121">
        <f t="shared" si="164"/>
        <v>0</v>
      </c>
      <c r="BF135" s="122">
        <f t="shared" si="159"/>
        <v>0</v>
      </c>
      <c r="BG135" s="295">
        <f t="shared" si="160"/>
        <v>0</v>
      </c>
      <c r="BH135" s="296">
        <v>0</v>
      </c>
      <c r="BI135" s="297">
        <v>0</v>
      </c>
      <c r="BJ135" s="297">
        <v>0</v>
      </c>
      <c r="BK135" s="298">
        <v>0</v>
      </c>
      <c r="BL135" s="298">
        <v>0</v>
      </c>
    </row>
    <row r="136" spans="1:119" x14ac:dyDescent="0.2">
      <c r="A136" s="765" t="s">
        <v>162</v>
      </c>
      <c r="B136" s="763">
        <f>$G$6</f>
        <v>1</v>
      </c>
      <c r="C136" s="766" t="s">
        <v>151</v>
      </c>
      <c r="D136" s="809">
        <f>D129</f>
        <v>0</v>
      </c>
      <c r="E136" s="766" t="s">
        <v>130</v>
      </c>
      <c r="F136" s="473">
        <v>0</v>
      </c>
      <c r="G136" s="258" t="str">
        <f>$K$4</f>
        <v>EUR</v>
      </c>
      <c r="H136" s="819" t="s">
        <v>157</v>
      </c>
      <c r="I136" s="819"/>
      <c r="J136" s="820"/>
      <c r="K136" s="259">
        <f>IF($G$6&gt;0,((B136*D136*F136)/$G$6),0)</f>
        <v>0</v>
      </c>
      <c r="L136" s="611">
        <f t="shared" si="148"/>
        <v>0.85</v>
      </c>
      <c r="M136" s="260">
        <f t="shared" si="149"/>
        <v>0</v>
      </c>
      <c r="N136" s="380"/>
      <c r="O136" s="380"/>
      <c r="P136" s="380"/>
      <c r="Q136" s="595">
        <f>ROUND(M136*$G$6,2)</f>
        <v>0</v>
      </c>
      <c r="R136" s="380"/>
      <c r="S136" s="380"/>
      <c r="T136" s="381"/>
      <c r="U136" s="382">
        <f t="shared" si="150"/>
        <v>0</v>
      </c>
      <c r="V136" s="350">
        <v>0</v>
      </c>
      <c r="W136" s="355">
        <v>0</v>
      </c>
      <c r="X136" s="355">
        <v>0</v>
      </c>
      <c r="Y136" s="432">
        <v>0</v>
      </c>
      <c r="Z136" s="287">
        <v>0</v>
      </c>
      <c r="AA136" s="287">
        <v>0</v>
      </c>
      <c r="AB136" s="225">
        <v>0</v>
      </c>
      <c r="AC136" s="225">
        <v>0</v>
      </c>
      <c r="AD136" s="227">
        <v>0</v>
      </c>
      <c r="AE136" s="304">
        <v>0</v>
      </c>
      <c r="AF136" s="138"/>
      <c r="AG136" s="117"/>
      <c r="AH136" s="118"/>
      <c r="AI136" s="119">
        <v>0</v>
      </c>
      <c r="AJ136" s="120">
        <f t="shared" si="84"/>
        <v>0.85</v>
      </c>
      <c r="AK136" s="121">
        <f t="shared" si="151"/>
        <v>0</v>
      </c>
      <c r="AL136" s="121">
        <v>0</v>
      </c>
      <c r="AM136" s="121">
        <f t="shared" si="162"/>
        <v>0</v>
      </c>
      <c r="AN136" s="122">
        <f>ROUND((Z136+AA136)-(AM136),2)</f>
        <v>0</v>
      </c>
      <c r="AO136" s="138"/>
      <c r="AP136" s="117"/>
      <c r="AQ136" s="117"/>
      <c r="AR136" s="123">
        <v>0</v>
      </c>
      <c r="AS136" s="120">
        <f t="shared" si="87"/>
        <v>0.85</v>
      </c>
      <c r="AT136" s="121">
        <f t="shared" si="153"/>
        <v>0</v>
      </c>
      <c r="AU136" s="121">
        <v>0</v>
      </c>
      <c r="AV136" s="121">
        <f t="shared" si="163"/>
        <v>0</v>
      </c>
      <c r="AW136" s="122">
        <f t="shared" si="155"/>
        <v>0</v>
      </c>
      <c r="AX136" s="138"/>
      <c r="AY136" s="117"/>
      <c r="AZ136" s="117"/>
      <c r="BA136" s="123">
        <v>0</v>
      </c>
      <c r="BB136" s="120">
        <f t="shared" si="156"/>
        <v>0.85</v>
      </c>
      <c r="BC136" s="121">
        <f t="shared" si="157"/>
        <v>0</v>
      </c>
      <c r="BD136" s="121">
        <v>0</v>
      </c>
      <c r="BE136" s="121">
        <f t="shared" si="164"/>
        <v>0</v>
      </c>
      <c r="BF136" s="122">
        <f t="shared" si="159"/>
        <v>0</v>
      </c>
      <c r="BG136" s="295">
        <f t="shared" si="160"/>
        <v>0</v>
      </c>
      <c r="BH136" s="305">
        <v>0</v>
      </c>
      <c r="BI136" s="306">
        <v>0</v>
      </c>
      <c r="BJ136" s="306">
        <v>0</v>
      </c>
      <c r="BK136" s="307">
        <v>0</v>
      </c>
      <c r="BL136" s="307">
        <v>0</v>
      </c>
    </row>
    <row r="137" spans="1:119" x14ac:dyDescent="0.2">
      <c r="A137" s="821" t="s">
        <v>155</v>
      </c>
      <c r="B137" s="822"/>
      <c r="C137" s="822"/>
      <c r="D137" s="822"/>
      <c r="E137" s="822"/>
      <c r="F137" s="823"/>
      <c r="G137" s="846">
        <v>0</v>
      </c>
      <c r="H137" s="847"/>
      <c r="I137" s="851" t="str">
        <f>$K$4</f>
        <v>EUR</v>
      </c>
      <c r="J137" s="851"/>
      <c r="K137" s="259">
        <f>IF($G$6&gt;0,((G137)/$G$6),0)</f>
        <v>0</v>
      </c>
      <c r="L137" s="611">
        <f t="shared" si="148"/>
        <v>0.85</v>
      </c>
      <c r="M137" s="260">
        <f t="shared" si="149"/>
        <v>0</v>
      </c>
      <c r="N137" s="380"/>
      <c r="O137" s="380"/>
      <c r="P137" s="380"/>
      <c r="Q137" s="595">
        <f>ROUND(M137*$G$6,2)</f>
        <v>0</v>
      </c>
      <c r="R137" s="380"/>
      <c r="S137" s="380"/>
      <c r="T137" s="381"/>
      <c r="U137" s="382">
        <f t="shared" si="150"/>
        <v>0</v>
      </c>
      <c r="V137" s="350">
        <v>0</v>
      </c>
      <c r="W137" s="355">
        <v>0</v>
      </c>
      <c r="X137" s="355">
        <v>0</v>
      </c>
      <c r="Y137" s="432">
        <v>0</v>
      </c>
      <c r="Z137" s="287">
        <v>0</v>
      </c>
      <c r="AA137" s="287">
        <v>0</v>
      </c>
      <c r="AB137" s="225">
        <v>0</v>
      </c>
      <c r="AC137" s="225">
        <v>0</v>
      </c>
      <c r="AD137" s="227">
        <v>0</v>
      </c>
      <c r="AE137" s="304">
        <v>0</v>
      </c>
      <c r="AF137" s="116"/>
      <c r="AG137" s="117"/>
      <c r="AH137" s="118"/>
      <c r="AI137" s="119">
        <v>0</v>
      </c>
      <c r="AJ137" s="120">
        <f t="shared" si="84"/>
        <v>0.85</v>
      </c>
      <c r="AK137" s="121">
        <f t="shared" si="151"/>
        <v>0</v>
      </c>
      <c r="AL137" s="121">
        <v>0</v>
      </c>
      <c r="AM137" s="121">
        <f t="shared" si="162"/>
        <v>0</v>
      </c>
      <c r="AN137" s="122">
        <f>ROUND((Z137+AA137)-(AK137+AL137),2)</f>
        <v>0</v>
      </c>
      <c r="AO137" s="116"/>
      <c r="AP137" s="117"/>
      <c r="AQ137" s="117"/>
      <c r="AR137" s="123">
        <v>0</v>
      </c>
      <c r="AS137" s="120">
        <f t="shared" si="87"/>
        <v>0.85</v>
      </c>
      <c r="AT137" s="121">
        <f t="shared" si="153"/>
        <v>0</v>
      </c>
      <c r="AU137" s="121">
        <v>0</v>
      </c>
      <c r="AV137" s="121">
        <f t="shared" si="163"/>
        <v>0</v>
      </c>
      <c r="AW137" s="122">
        <f t="shared" si="155"/>
        <v>0</v>
      </c>
      <c r="AX137" s="116"/>
      <c r="AY137" s="117"/>
      <c r="AZ137" s="117"/>
      <c r="BA137" s="123">
        <v>0</v>
      </c>
      <c r="BB137" s="120">
        <f t="shared" si="156"/>
        <v>0.85</v>
      </c>
      <c r="BC137" s="121">
        <f t="shared" si="157"/>
        <v>0</v>
      </c>
      <c r="BD137" s="121">
        <v>0</v>
      </c>
      <c r="BE137" s="121">
        <f t="shared" si="164"/>
        <v>0</v>
      </c>
      <c r="BF137" s="122">
        <f t="shared" si="159"/>
        <v>0</v>
      </c>
      <c r="BG137" s="295">
        <f t="shared" si="160"/>
        <v>0</v>
      </c>
      <c r="BH137" s="296">
        <v>0</v>
      </c>
      <c r="BI137" s="297">
        <v>0</v>
      </c>
      <c r="BJ137" s="297">
        <v>0</v>
      </c>
      <c r="BK137" s="298">
        <v>0</v>
      </c>
      <c r="BL137" s="298">
        <v>0</v>
      </c>
    </row>
    <row r="138" spans="1:119" ht="12.75" customHeight="1" x14ac:dyDescent="0.2">
      <c r="A138" s="837"/>
      <c r="B138" s="838"/>
      <c r="C138" s="839"/>
      <c r="D138" s="852" t="s">
        <v>126</v>
      </c>
      <c r="E138" s="828"/>
      <c r="F138" s="828"/>
      <c r="G138" s="828"/>
      <c r="H138" s="828"/>
      <c r="I138" s="828"/>
      <c r="J138" s="829"/>
      <c r="K138" s="247">
        <v>0</v>
      </c>
      <c r="L138" s="611">
        <f>$K$5</f>
        <v>0.85</v>
      </c>
      <c r="M138" s="245">
        <f t="shared" si="149"/>
        <v>0</v>
      </c>
      <c r="N138" s="380"/>
      <c r="O138" s="380"/>
      <c r="P138" s="380"/>
      <c r="Q138" s="380"/>
      <c r="R138" s="380"/>
      <c r="S138" s="463">
        <f>M138</f>
        <v>0</v>
      </c>
      <c r="T138" s="464">
        <f>M138</f>
        <v>0</v>
      </c>
      <c r="U138" s="382">
        <f t="shared" si="150"/>
        <v>0</v>
      </c>
      <c r="V138" s="350">
        <v>0</v>
      </c>
      <c r="W138" s="355">
        <v>0</v>
      </c>
      <c r="X138" s="355">
        <v>0</v>
      </c>
      <c r="Y138" s="432">
        <v>0</v>
      </c>
      <c r="Z138" s="287">
        <v>0</v>
      </c>
      <c r="AA138" s="287">
        <v>0</v>
      </c>
      <c r="AB138" s="225">
        <v>0</v>
      </c>
      <c r="AC138" s="225">
        <v>0</v>
      </c>
      <c r="AD138" s="227">
        <v>0</v>
      </c>
      <c r="AE138" s="304">
        <v>0</v>
      </c>
      <c r="AF138" s="138"/>
      <c r="AG138" s="117"/>
      <c r="AH138" s="118"/>
      <c r="AI138" s="119">
        <v>0</v>
      </c>
      <c r="AJ138" s="120">
        <f t="shared" si="84"/>
        <v>0.85</v>
      </c>
      <c r="AK138" s="121">
        <f t="shared" si="151"/>
        <v>0</v>
      </c>
      <c r="AL138" s="121">
        <v>0</v>
      </c>
      <c r="AM138" s="121">
        <f>AK138+AL138</f>
        <v>0</v>
      </c>
      <c r="AN138" s="122">
        <f>ROUND((Z138+AA138)-(AM138),2)</f>
        <v>0</v>
      </c>
      <c r="AO138" s="138"/>
      <c r="AP138" s="117"/>
      <c r="AQ138" s="117"/>
      <c r="AR138" s="123">
        <v>0</v>
      </c>
      <c r="AS138" s="120">
        <f t="shared" si="87"/>
        <v>0.85</v>
      </c>
      <c r="AT138" s="121">
        <f t="shared" si="153"/>
        <v>0</v>
      </c>
      <c r="AU138" s="121">
        <v>0</v>
      </c>
      <c r="AV138" s="121">
        <f>AT138+AU138</f>
        <v>0</v>
      </c>
      <c r="AW138" s="122">
        <f t="shared" si="155"/>
        <v>0</v>
      </c>
      <c r="AX138" s="138"/>
      <c r="AY138" s="117"/>
      <c r="AZ138" s="117"/>
      <c r="BA138" s="123">
        <v>0</v>
      </c>
      <c r="BB138" s="120">
        <f t="shared" si="156"/>
        <v>0.85</v>
      </c>
      <c r="BC138" s="121">
        <f t="shared" si="157"/>
        <v>0</v>
      </c>
      <c r="BD138" s="121">
        <v>0</v>
      </c>
      <c r="BE138" s="121">
        <f>BC138+BD138</f>
        <v>0</v>
      </c>
      <c r="BF138" s="122">
        <f t="shared" si="159"/>
        <v>0</v>
      </c>
      <c r="BG138" s="295">
        <f t="shared" si="160"/>
        <v>0</v>
      </c>
      <c r="BH138" s="305">
        <v>0</v>
      </c>
      <c r="BI138" s="306">
        <v>0</v>
      </c>
      <c r="BJ138" s="306">
        <v>0</v>
      </c>
      <c r="BK138" s="307">
        <v>0</v>
      </c>
      <c r="BL138" s="307">
        <v>0</v>
      </c>
    </row>
    <row r="139" spans="1:119" s="68" customFormat="1" ht="12.75" customHeight="1" x14ac:dyDescent="0.2">
      <c r="A139" s="837"/>
      <c r="B139" s="838"/>
      <c r="C139" s="839"/>
      <c r="D139" s="852" t="s">
        <v>31</v>
      </c>
      <c r="E139" s="828"/>
      <c r="F139" s="828"/>
      <c r="G139" s="828"/>
      <c r="H139" s="828"/>
      <c r="I139" s="828"/>
      <c r="J139" s="829"/>
      <c r="K139" s="247">
        <v>0</v>
      </c>
      <c r="L139" s="611">
        <f>$K$5</f>
        <v>0.85</v>
      </c>
      <c r="M139" s="245">
        <f t="shared" si="149"/>
        <v>0</v>
      </c>
      <c r="N139" s="592">
        <f>ROUND(M139*$G$4,2)</f>
        <v>0</v>
      </c>
      <c r="O139" s="592">
        <f>ROUND(M139*$G$5,2)</f>
        <v>0</v>
      </c>
      <c r="P139" s="596">
        <f>ROUND(M139*$G$7,2)</f>
        <v>0</v>
      </c>
      <c r="Q139" s="595">
        <f>ROUND(M139*$G$6,2)</f>
        <v>0</v>
      </c>
      <c r="R139" s="380"/>
      <c r="S139" s="380"/>
      <c r="T139" s="381"/>
      <c r="U139" s="382">
        <f t="shared" si="150"/>
        <v>0</v>
      </c>
      <c r="V139" s="350">
        <v>0</v>
      </c>
      <c r="W139" s="355">
        <v>0</v>
      </c>
      <c r="X139" s="355">
        <v>0</v>
      </c>
      <c r="Y139" s="432">
        <v>0</v>
      </c>
      <c r="Z139" s="287">
        <v>0</v>
      </c>
      <c r="AA139" s="287">
        <v>0</v>
      </c>
      <c r="AB139" s="225">
        <v>0</v>
      </c>
      <c r="AC139" s="225">
        <v>0</v>
      </c>
      <c r="AD139" s="227">
        <v>0</v>
      </c>
      <c r="AE139" s="304">
        <v>0</v>
      </c>
      <c r="AF139" s="138"/>
      <c r="AG139" s="117"/>
      <c r="AH139" s="118"/>
      <c r="AI139" s="119">
        <v>0</v>
      </c>
      <c r="AJ139" s="120">
        <f t="shared" si="84"/>
        <v>0.85</v>
      </c>
      <c r="AK139" s="121">
        <f>ROUND(AI139/AJ139,2)</f>
        <v>0</v>
      </c>
      <c r="AL139" s="121">
        <v>0</v>
      </c>
      <c r="AM139" s="121">
        <f>AK139+AL139</f>
        <v>0</v>
      </c>
      <c r="AN139" s="122">
        <f>ROUND((Z139+AA139)-(AM139),2)</f>
        <v>0</v>
      </c>
      <c r="AO139" s="138"/>
      <c r="AP139" s="117"/>
      <c r="AQ139" s="117"/>
      <c r="AR139" s="123">
        <v>0</v>
      </c>
      <c r="AS139" s="120">
        <f t="shared" si="87"/>
        <v>0.85</v>
      </c>
      <c r="AT139" s="121">
        <f>ROUND(AR139/AS139,2)</f>
        <v>0</v>
      </c>
      <c r="AU139" s="121">
        <v>0</v>
      </c>
      <c r="AV139" s="121">
        <f>AT139+AU139</f>
        <v>0</v>
      </c>
      <c r="AW139" s="122">
        <f t="shared" si="155"/>
        <v>0</v>
      </c>
      <c r="AX139" s="138"/>
      <c r="AY139" s="117"/>
      <c r="AZ139" s="117"/>
      <c r="BA139" s="123">
        <v>0</v>
      </c>
      <c r="BB139" s="120">
        <f>$BB$5</f>
        <v>0.85</v>
      </c>
      <c r="BC139" s="121">
        <f>ROUND(BA139/BB139,2)</f>
        <v>0</v>
      </c>
      <c r="BD139" s="121">
        <v>0</v>
      </c>
      <c r="BE139" s="121">
        <f>BC139+BD139</f>
        <v>0</v>
      </c>
      <c r="BF139" s="122">
        <f t="shared" si="159"/>
        <v>0</v>
      </c>
      <c r="BG139" s="295">
        <f t="shared" si="160"/>
        <v>0</v>
      </c>
      <c r="BH139" s="305">
        <v>0</v>
      </c>
      <c r="BI139" s="306">
        <v>0</v>
      </c>
      <c r="BJ139" s="306">
        <v>0</v>
      </c>
      <c r="BK139" s="307">
        <v>0</v>
      </c>
      <c r="BL139" s="307">
        <v>0</v>
      </c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</row>
    <row r="140" spans="1:119" s="462" customFormat="1" ht="13.5" thickBot="1" x14ac:dyDescent="0.25">
      <c r="A140" s="914"/>
      <c r="B140" s="915"/>
      <c r="C140" s="916"/>
      <c r="D140" s="956" t="s">
        <v>131</v>
      </c>
      <c r="E140" s="957"/>
      <c r="F140" s="957"/>
      <c r="G140" s="957"/>
      <c r="H140" s="957"/>
      <c r="I140" s="957"/>
      <c r="J140" s="958"/>
      <c r="K140" s="441">
        <v>0</v>
      </c>
      <c r="L140" s="613">
        <f>$K$5</f>
        <v>0.85</v>
      </c>
      <c r="M140" s="497">
        <f t="shared" si="149"/>
        <v>0</v>
      </c>
      <c r="N140" s="593">
        <f>ROUND(M140*$G$4,2)</f>
        <v>0</v>
      </c>
      <c r="O140" s="593">
        <f>ROUND(M140*$G$5,2)</f>
        <v>0</v>
      </c>
      <c r="P140" s="597">
        <f>ROUND(M140*$G$7,2)</f>
        <v>0</v>
      </c>
      <c r="Q140" s="598">
        <f>ROUND(M140*$G$6,2)</f>
        <v>0</v>
      </c>
      <c r="R140" s="442"/>
      <c r="S140" s="442"/>
      <c r="T140" s="443"/>
      <c r="U140" s="498">
        <f t="shared" si="150"/>
        <v>0</v>
      </c>
      <c r="V140" s="444">
        <v>0</v>
      </c>
      <c r="W140" s="445">
        <v>0</v>
      </c>
      <c r="X140" s="445">
        <v>0</v>
      </c>
      <c r="Y140" s="446">
        <v>0</v>
      </c>
      <c r="Z140" s="447">
        <v>0</v>
      </c>
      <c r="AA140" s="447">
        <v>0</v>
      </c>
      <c r="AB140" s="448">
        <v>0</v>
      </c>
      <c r="AC140" s="448">
        <v>0</v>
      </c>
      <c r="AD140" s="449">
        <v>0</v>
      </c>
      <c r="AE140" s="450">
        <v>0</v>
      </c>
      <c r="AF140" s="451"/>
      <c r="AG140" s="452"/>
      <c r="AH140" s="453"/>
      <c r="AI140" s="454">
        <v>0</v>
      </c>
      <c r="AJ140" s="120">
        <f t="shared" si="84"/>
        <v>0.85</v>
      </c>
      <c r="AK140" s="455">
        <f>ROUND(AI140/AJ140,2)</f>
        <v>0</v>
      </c>
      <c r="AL140" s="455">
        <v>0</v>
      </c>
      <c r="AM140" s="455">
        <f>AK140+AL140</f>
        <v>0</v>
      </c>
      <c r="AN140" s="456">
        <f>ROUND((Z140+AA140)-(AM140),2)</f>
        <v>0</v>
      </c>
      <c r="AO140" s="451"/>
      <c r="AP140" s="452"/>
      <c r="AQ140" s="452"/>
      <c r="AR140" s="457">
        <v>0</v>
      </c>
      <c r="AS140" s="467">
        <f t="shared" si="87"/>
        <v>0.85</v>
      </c>
      <c r="AT140" s="455">
        <f>ROUND(AR140/AS140,2)</f>
        <v>0</v>
      </c>
      <c r="AU140" s="455">
        <v>0</v>
      </c>
      <c r="AV140" s="455">
        <f>AT140+AU140</f>
        <v>0</v>
      </c>
      <c r="AW140" s="456">
        <f t="shared" si="155"/>
        <v>0</v>
      </c>
      <c r="AX140" s="451"/>
      <c r="AY140" s="452"/>
      <c r="AZ140" s="452"/>
      <c r="BA140" s="457">
        <v>0</v>
      </c>
      <c r="BB140" s="467">
        <f>$BB$5</f>
        <v>0.85</v>
      </c>
      <c r="BC140" s="455">
        <f>ROUND(BA140/BB140,2)</f>
        <v>0</v>
      </c>
      <c r="BD140" s="455">
        <v>0</v>
      </c>
      <c r="BE140" s="455">
        <f>BC140+BD140</f>
        <v>0</v>
      </c>
      <c r="BF140" s="456">
        <f t="shared" si="159"/>
        <v>0</v>
      </c>
      <c r="BG140" s="458">
        <f t="shared" si="160"/>
        <v>0</v>
      </c>
      <c r="BH140" s="459">
        <v>0</v>
      </c>
      <c r="BI140" s="460">
        <v>0</v>
      </c>
      <c r="BJ140" s="460">
        <v>0</v>
      </c>
      <c r="BK140" s="461">
        <v>0</v>
      </c>
      <c r="BL140" s="461">
        <v>0</v>
      </c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</row>
    <row r="141" spans="1:119" s="293" customFormat="1" ht="13.5" thickTop="1" x14ac:dyDescent="0.2">
      <c r="A141" s="438" t="s">
        <v>357</v>
      </c>
      <c r="B141" s="804" t="s">
        <v>348</v>
      </c>
      <c r="C141" s="439"/>
      <c r="D141" s="805">
        <v>0</v>
      </c>
      <c r="E141" s="803" t="s">
        <v>349</v>
      </c>
      <c r="F141" s="848" t="s">
        <v>350</v>
      </c>
      <c r="G141" s="849"/>
      <c r="H141" s="849"/>
      <c r="I141" s="849"/>
      <c r="J141" s="850"/>
      <c r="K141" s="835"/>
      <c r="L141" s="835"/>
      <c r="M141" s="836"/>
      <c r="N141" s="387"/>
      <c r="O141" s="387"/>
      <c r="P141" s="387"/>
      <c r="Q141" s="387"/>
      <c r="R141" s="387"/>
      <c r="S141" s="387"/>
      <c r="T141" s="388"/>
      <c r="U141" s="349"/>
      <c r="V141" s="348"/>
      <c r="W141" s="349"/>
      <c r="X141" s="349"/>
      <c r="Y141" s="425"/>
      <c r="Z141" s="769"/>
      <c r="AA141" s="769"/>
      <c r="AB141" s="769"/>
      <c r="AC141" s="769"/>
      <c r="AD141" s="769"/>
      <c r="AE141" s="115"/>
      <c r="AF141" s="768"/>
      <c r="AG141" s="769"/>
      <c r="AH141" s="769"/>
      <c r="AI141" s="139"/>
      <c r="AJ141" s="140"/>
      <c r="AK141" s="141"/>
      <c r="AL141" s="141"/>
      <c r="AM141" s="141"/>
      <c r="AN141" s="142"/>
      <c r="AO141" s="768"/>
      <c r="AP141" s="769"/>
      <c r="AQ141" s="769"/>
      <c r="AR141" s="113"/>
      <c r="AS141" s="114"/>
      <c r="AT141" s="769"/>
      <c r="AU141" s="141"/>
      <c r="AV141" s="141"/>
      <c r="AW141" s="115"/>
      <c r="AX141" s="768"/>
      <c r="AY141" s="769"/>
      <c r="AZ141" s="769"/>
      <c r="BA141" s="113"/>
      <c r="BB141" s="114"/>
      <c r="BC141" s="769"/>
      <c r="BD141" s="141"/>
      <c r="BE141" s="141"/>
      <c r="BF141" s="115"/>
      <c r="BG141" s="768"/>
      <c r="BH141" s="768"/>
      <c r="BI141" s="769"/>
      <c r="BJ141" s="769"/>
      <c r="BK141" s="769"/>
      <c r="BL141" s="115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</row>
    <row r="142" spans="1:119" x14ac:dyDescent="0.2">
      <c r="A142" s="762" t="s">
        <v>158</v>
      </c>
      <c r="B142" s="807">
        <f>$G$4+$G$5</f>
        <v>18</v>
      </c>
      <c r="C142" s="767" t="s">
        <v>151</v>
      </c>
      <c r="D142" s="808">
        <f>D141</f>
        <v>0</v>
      </c>
      <c r="E142" s="766" t="s">
        <v>130</v>
      </c>
      <c r="F142" s="473">
        <v>0</v>
      </c>
      <c r="G142" s="258" t="str">
        <f>$K$4</f>
        <v>EUR</v>
      </c>
      <c r="H142" s="819" t="s">
        <v>157</v>
      </c>
      <c r="I142" s="819"/>
      <c r="J142" s="820"/>
      <c r="K142" s="259">
        <f>(B142*D142*F142)/($G$4+$G$5)</f>
        <v>0</v>
      </c>
      <c r="L142" s="611">
        <f t="shared" ref="L142:L149" si="165">$K$5</f>
        <v>0.85</v>
      </c>
      <c r="M142" s="260">
        <f t="shared" ref="M142:M152" si="166">ROUND(K142/L142,2)</f>
        <v>0</v>
      </c>
      <c r="N142" s="592">
        <f>ROUND(M142*$G$4,2)</f>
        <v>0</v>
      </c>
      <c r="O142" s="592">
        <f>ROUND(M142*$G$5,2)</f>
        <v>0</v>
      </c>
      <c r="P142" s="380"/>
      <c r="Q142" s="380"/>
      <c r="R142" s="380"/>
      <c r="S142" s="380"/>
      <c r="T142" s="381"/>
      <c r="U142" s="382">
        <f t="shared" ref="U142:U152" si="167">ROUND(N142+O142+P142+Q142+R142+S142+T142,2)</f>
        <v>0</v>
      </c>
      <c r="V142" s="350">
        <v>0</v>
      </c>
      <c r="W142" s="355">
        <v>0</v>
      </c>
      <c r="X142" s="355">
        <v>0</v>
      </c>
      <c r="Y142" s="432">
        <v>0</v>
      </c>
      <c r="Z142" s="287">
        <v>0</v>
      </c>
      <c r="AA142" s="287">
        <v>0</v>
      </c>
      <c r="AB142" s="225">
        <v>0</v>
      </c>
      <c r="AC142" s="225">
        <v>0</v>
      </c>
      <c r="AD142" s="227">
        <v>0</v>
      </c>
      <c r="AE142" s="304">
        <v>0</v>
      </c>
      <c r="AF142" s="116"/>
      <c r="AG142" s="117"/>
      <c r="AH142" s="118"/>
      <c r="AI142" s="119">
        <v>0</v>
      </c>
      <c r="AJ142" s="120">
        <f t="shared" si="84"/>
        <v>0.85</v>
      </c>
      <c r="AK142" s="121">
        <f t="shared" ref="AK142:AK150" si="168">ROUND(AI142/AJ142,2)</f>
        <v>0</v>
      </c>
      <c r="AL142" s="121">
        <v>0</v>
      </c>
      <c r="AM142" s="121">
        <f t="shared" ref="AM142" si="169">AK142+AL142</f>
        <v>0</v>
      </c>
      <c r="AN142" s="122">
        <f>ROUND((Z142+AA142)-(AK142+AL142),2)</f>
        <v>0</v>
      </c>
      <c r="AO142" s="116"/>
      <c r="AP142" s="117"/>
      <c r="AQ142" s="117"/>
      <c r="AR142" s="123">
        <v>0</v>
      </c>
      <c r="AS142" s="120">
        <f t="shared" si="87"/>
        <v>0.85</v>
      </c>
      <c r="AT142" s="121">
        <f t="shared" ref="AT142:AT150" si="170">ROUND(AR142/AS142,2)</f>
        <v>0</v>
      </c>
      <c r="AU142" s="121">
        <v>0</v>
      </c>
      <c r="AV142" s="121">
        <f t="shared" ref="AV142" si="171">AT142+AU142</f>
        <v>0</v>
      </c>
      <c r="AW142" s="122">
        <f t="shared" ref="AW142:AW152" si="172">ROUND((AB142+AC142)-(AV142),2)</f>
        <v>0</v>
      </c>
      <c r="AX142" s="116"/>
      <c r="AY142" s="117"/>
      <c r="AZ142" s="117"/>
      <c r="BA142" s="123">
        <v>0</v>
      </c>
      <c r="BB142" s="120">
        <f t="shared" ref="BB142:BB150" si="173">$BB$5</f>
        <v>0.85</v>
      </c>
      <c r="BC142" s="121">
        <f t="shared" ref="BC142:BC150" si="174">ROUND(BA142/BB142,2)</f>
        <v>0</v>
      </c>
      <c r="BD142" s="121">
        <v>0</v>
      </c>
      <c r="BE142" s="121">
        <f t="shared" ref="BE142" si="175">BC142+BD142</f>
        <v>0</v>
      </c>
      <c r="BF142" s="122">
        <f t="shared" ref="BF142:BF152" si="176">ROUND((AD142+AE142)-(BE142),2)</f>
        <v>0</v>
      </c>
      <c r="BG142" s="295">
        <f t="shared" ref="BG142:BG152" si="177">U142-V142-W142-X142-AM142-AV142-BE142</f>
        <v>0</v>
      </c>
      <c r="BH142" s="296">
        <v>0</v>
      </c>
      <c r="BI142" s="297">
        <v>0</v>
      </c>
      <c r="BJ142" s="297">
        <v>0</v>
      </c>
      <c r="BK142" s="298">
        <v>0</v>
      </c>
      <c r="BL142" s="298">
        <v>0</v>
      </c>
    </row>
    <row r="143" spans="1:119" x14ac:dyDescent="0.2">
      <c r="A143" s="762" t="s">
        <v>159</v>
      </c>
      <c r="B143" s="764">
        <v>0</v>
      </c>
      <c r="C143" s="762" t="s">
        <v>151</v>
      </c>
      <c r="D143" s="809">
        <f>D141</f>
        <v>0</v>
      </c>
      <c r="E143" s="766" t="s">
        <v>130</v>
      </c>
      <c r="F143" s="473">
        <v>0</v>
      </c>
      <c r="G143" s="258" t="str">
        <f>$K$4</f>
        <v>EUR</v>
      </c>
      <c r="H143" s="819" t="s">
        <v>157</v>
      </c>
      <c r="I143" s="819"/>
      <c r="J143" s="820"/>
      <c r="K143" s="259">
        <f t="shared" ref="K143:K144" si="178">(B143*D143*F143)/($G$4+$G$5)</f>
        <v>0</v>
      </c>
      <c r="L143" s="611">
        <f t="shared" si="165"/>
        <v>0.85</v>
      </c>
      <c r="M143" s="260">
        <f t="shared" si="166"/>
        <v>0</v>
      </c>
      <c r="N143" s="592">
        <f>ROUND(M143*$G$4,2)</f>
        <v>0</v>
      </c>
      <c r="O143" s="592">
        <f>ROUND(M143*$G$5,2)</f>
        <v>0</v>
      </c>
      <c r="P143" s="380"/>
      <c r="Q143" s="380"/>
      <c r="R143" s="380"/>
      <c r="S143" s="380"/>
      <c r="T143" s="381"/>
      <c r="U143" s="382">
        <f t="shared" si="167"/>
        <v>0</v>
      </c>
      <c r="V143" s="350">
        <v>0</v>
      </c>
      <c r="W143" s="355">
        <v>0</v>
      </c>
      <c r="X143" s="355">
        <v>0</v>
      </c>
      <c r="Y143" s="432">
        <v>0</v>
      </c>
      <c r="Z143" s="287">
        <v>0</v>
      </c>
      <c r="AA143" s="287">
        <v>0</v>
      </c>
      <c r="AB143" s="225">
        <v>0</v>
      </c>
      <c r="AC143" s="225">
        <v>0</v>
      </c>
      <c r="AD143" s="227">
        <v>0</v>
      </c>
      <c r="AE143" s="304">
        <v>0</v>
      </c>
      <c r="AF143" s="116"/>
      <c r="AG143" s="117"/>
      <c r="AH143" s="118"/>
      <c r="AI143" s="119">
        <v>0</v>
      </c>
      <c r="AJ143" s="120">
        <f t="shared" si="84"/>
        <v>0.85</v>
      </c>
      <c r="AK143" s="121">
        <f t="shared" si="168"/>
        <v>0</v>
      </c>
      <c r="AL143" s="121">
        <v>0</v>
      </c>
      <c r="AM143" s="121">
        <f>AK143+AL143</f>
        <v>0</v>
      </c>
      <c r="AN143" s="122">
        <f>ROUND((Z143+AA143)-(AK143+AL143),2)</f>
        <v>0</v>
      </c>
      <c r="AO143" s="116"/>
      <c r="AP143" s="117"/>
      <c r="AQ143" s="117"/>
      <c r="AR143" s="123">
        <v>0</v>
      </c>
      <c r="AS143" s="120">
        <f t="shared" si="87"/>
        <v>0.85</v>
      </c>
      <c r="AT143" s="121">
        <f t="shared" si="170"/>
        <v>0</v>
      </c>
      <c r="AU143" s="121">
        <v>0</v>
      </c>
      <c r="AV143" s="121">
        <f>AT143+AU143</f>
        <v>0</v>
      </c>
      <c r="AW143" s="122">
        <f t="shared" si="172"/>
        <v>0</v>
      </c>
      <c r="AX143" s="116"/>
      <c r="AY143" s="117"/>
      <c r="AZ143" s="117"/>
      <c r="BA143" s="123">
        <v>0</v>
      </c>
      <c r="BB143" s="120">
        <f t="shared" si="173"/>
        <v>0.85</v>
      </c>
      <c r="BC143" s="121">
        <f t="shared" si="174"/>
        <v>0</v>
      </c>
      <c r="BD143" s="121">
        <v>0</v>
      </c>
      <c r="BE143" s="121">
        <f>BC143+BD143</f>
        <v>0</v>
      </c>
      <c r="BF143" s="122">
        <f t="shared" si="176"/>
        <v>0</v>
      </c>
      <c r="BG143" s="295">
        <f t="shared" si="177"/>
        <v>0</v>
      </c>
      <c r="BH143" s="296">
        <v>0</v>
      </c>
      <c r="BI143" s="297">
        <v>0</v>
      </c>
      <c r="BJ143" s="297">
        <v>0</v>
      </c>
      <c r="BK143" s="298">
        <v>0</v>
      </c>
      <c r="BL143" s="298">
        <v>0</v>
      </c>
    </row>
    <row r="144" spans="1:119" x14ac:dyDescent="0.2">
      <c r="A144" s="762" t="s">
        <v>160</v>
      </c>
      <c r="B144" s="764">
        <v>0</v>
      </c>
      <c r="C144" s="762" t="s">
        <v>151</v>
      </c>
      <c r="D144" s="809">
        <f>D141</f>
        <v>0</v>
      </c>
      <c r="E144" s="766" t="s">
        <v>130</v>
      </c>
      <c r="F144" s="473">
        <v>0</v>
      </c>
      <c r="G144" s="258" t="str">
        <f>$K$4</f>
        <v>EUR</v>
      </c>
      <c r="H144" s="819" t="s">
        <v>157</v>
      </c>
      <c r="I144" s="819"/>
      <c r="J144" s="820"/>
      <c r="K144" s="259">
        <f t="shared" si="178"/>
        <v>0</v>
      </c>
      <c r="L144" s="611">
        <f t="shared" si="165"/>
        <v>0.85</v>
      </c>
      <c r="M144" s="260">
        <f t="shared" si="166"/>
        <v>0</v>
      </c>
      <c r="N144" s="592">
        <f>ROUND(M144*$G$4,2)</f>
        <v>0</v>
      </c>
      <c r="O144" s="592">
        <f>ROUND(M144*$G$5,2)</f>
        <v>0</v>
      </c>
      <c r="P144" s="380"/>
      <c r="Q144" s="380"/>
      <c r="R144" s="380"/>
      <c r="S144" s="380"/>
      <c r="T144" s="381"/>
      <c r="U144" s="382">
        <f t="shared" si="167"/>
        <v>0</v>
      </c>
      <c r="V144" s="350">
        <v>0</v>
      </c>
      <c r="W144" s="355">
        <v>0</v>
      </c>
      <c r="X144" s="355">
        <v>0</v>
      </c>
      <c r="Y144" s="432">
        <v>0</v>
      </c>
      <c r="Z144" s="287">
        <v>0</v>
      </c>
      <c r="AA144" s="287">
        <v>0</v>
      </c>
      <c r="AB144" s="225">
        <v>0</v>
      </c>
      <c r="AC144" s="225">
        <v>0</v>
      </c>
      <c r="AD144" s="227">
        <v>0</v>
      </c>
      <c r="AE144" s="304">
        <v>0</v>
      </c>
      <c r="AF144" s="116"/>
      <c r="AG144" s="117"/>
      <c r="AH144" s="118"/>
      <c r="AI144" s="119">
        <v>0</v>
      </c>
      <c r="AJ144" s="120">
        <f t="shared" si="84"/>
        <v>0.85</v>
      </c>
      <c r="AK144" s="121">
        <f t="shared" si="168"/>
        <v>0</v>
      </c>
      <c r="AL144" s="121">
        <v>0</v>
      </c>
      <c r="AM144" s="121">
        <f>AK144+AL144</f>
        <v>0</v>
      </c>
      <c r="AN144" s="122">
        <f>ROUND((Z144+AA144)-(AK144+AL144),2)</f>
        <v>0</v>
      </c>
      <c r="AO144" s="116"/>
      <c r="AP144" s="117"/>
      <c r="AQ144" s="117"/>
      <c r="AR144" s="123">
        <v>0</v>
      </c>
      <c r="AS144" s="120">
        <f t="shared" si="87"/>
        <v>0.85</v>
      </c>
      <c r="AT144" s="121">
        <f t="shared" si="170"/>
        <v>0</v>
      </c>
      <c r="AU144" s="121">
        <v>0</v>
      </c>
      <c r="AV144" s="121">
        <f>AT144+AU144</f>
        <v>0</v>
      </c>
      <c r="AW144" s="122">
        <f t="shared" si="172"/>
        <v>0</v>
      </c>
      <c r="AX144" s="116"/>
      <c r="AY144" s="117"/>
      <c r="AZ144" s="117"/>
      <c r="BA144" s="123">
        <v>0</v>
      </c>
      <c r="BB144" s="120">
        <f t="shared" si="173"/>
        <v>0.85</v>
      </c>
      <c r="BC144" s="121">
        <f t="shared" si="174"/>
        <v>0</v>
      </c>
      <c r="BD144" s="121">
        <v>0</v>
      </c>
      <c r="BE144" s="121">
        <f>BC144+BD144</f>
        <v>0</v>
      </c>
      <c r="BF144" s="122">
        <f t="shared" si="176"/>
        <v>0</v>
      </c>
      <c r="BG144" s="295">
        <f t="shared" si="177"/>
        <v>0</v>
      </c>
      <c r="BH144" s="296">
        <v>0</v>
      </c>
      <c r="BI144" s="297">
        <v>0</v>
      </c>
      <c r="BJ144" s="297">
        <v>0</v>
      </c>
      <c r="BK144" s="298">
        <v>0</v>
      </c>
      <c r="BL144" s="298">
        <v>0</v>
      </c>
    </row>
    <row r="145" spans="1:119" x14ac:dyDescent="0.2">
      <c r="A145" s="821" t="s">
        <v>153</v>
      </c>
      <c r="B145" s="822"/>
      <c r="C145" s="822"/>
      <c r="D145" s="822"/>
      <c r="E145" s="822"/>
      <c r="F145" s="823"/>
      <c r="G145" s="846">
        <v>0</v>
      </c>
      <c r="H145" s="847"/>
      <c r="I145" s="851" t="str">
        <f>$K$4</f>
        <v>EUR</v>
      </c>
      <c r="J145" s="851"/>
      <c r="K145" s="259">
        <f>G145/($G$4+$G$5)</f>
        <v>0</v>
      </c>
      <c r="L145" s="611">
        <f t="shared" si="165"/>
        <v>0.85</v>
      </c>
      <c r="M145" s="260">
        <f t="shared" si="166"/>
        <v>0</v>
      </c>
      <c r="N145" s="592">
        <f>ROUND(M145*$G$4,2)</f>
        <v>0</v>
      </c>
      <c r="O145" s="592">
        <f>ROUND(M145*$G$5,2)</f>
        <v>0</v>
      </c>
      <c r="P145" s="380"/>
      <c r="Q145" s="380"/>
      <c r="R145" s="380"/>
      <c r="S145" s="380"/>
      <c r="T145" s="381"/>
      <c r="U145" s="382">
        <f t="shared" si="167"/>
        <v>0</v>
      </c>
      <c r="V145" s="350">
        <v>0</v>
      </c>
      <c r="W145" s="355">
        <v>0</v>
      </c>
      <c r="X145" s="355">
        <v>0</v>
      </c>
      <c r="Y145" s="432">
        <v>0</v>
      </c>
      <c r="Z145" s="287">
        <v>0</v>
      </c>
      <c r="AA145" s="287">
        <v>0</v>
      </c>
      <c r="AB145" s="225">
        <v>0</v>
      </c>
      <c r="AC145" s="225">
        <v>0</v>
      </c>
      <c r="AD145" s="227">
        <v>0</v>
      </c>
      <c r="AE145" s="304">
        <v>0</v>
      </c>
      <c r="AF145" s="116"/>
      <c r="AG145" s="117"/>
      <c r="AH145" s="118"/>
      <c r="AI145" s="119">
        <v>0</v>
      </c>
      <c r="AJ145" s="120">
        <f t="shared" si="84"/>
        <v>0.85</v>
      </c>
      <c r="AK145" s="121">
        <f t="shared" si="168"/>
        <v>0</v>
      </c>
      <c r="AL145" s="121">
        <v>0</v>
      </c>
      <c r="AM145" s="121">
        <f t="shared" ref="AM145:AM149" si="179">AK145+AL145</f>
        <v>0</v>
      </c>
      <c r="AN145" s="122">
        <f>ROUND((Z145+AA145)-(AK145+AL145),2)</f>
        <v>0</v>
      </c>
      <c r="AO145" s="116"/>
      <c r="AP145" s="117"/>
      <c r="AQ145" s="117"/>
      <c r="AR145" s="123">
        <v>0</v>
      </c>
      <c r="AS145" s="120">
        <f t="shared" si="87"/>
        <v>0.85</v>
      </c>
      <c r="AT145" s="121">
        <f t="shared" si="170"/>
        <v>0</v>
      </c>
      <c r="AU145" s="121">
        <v>0</v>
      </c>
      <c r="AV145" s="121">
        <f t="shared" ref="AV145:AV149" si="180">AT145+AU145</f>
        <v>0</v>
      </c>
      <c r="AW145" s="122">
        <f t="shared" si="172"/>
        <v>0</v>
      </c>
      <c r="AX145" s="116"/>
      <c r="AY145" s="117"/>
      <c r="AZ145" s="117"/>
      <c r="BA145" s="123">
        <v>0</v>
      </c>
      <c r="BB145" s="120">
        <f t="shared" si="173"/>
        <v>0.85</v>
      </c>
      <c r="BC145" s="121">
        <f t="shared" si="174"/>
        <v>0</v>
      </c>
      <c r="BD145" s="121">
        <v>0</v>
      </c>
      <c r="BE145" s="121">
        <f t="shared" ref="BE145:BE149" si="181">BC145+BD145</f>
        <v>0</v>
      </c>
      <c r="BF145" s="122">
        <f t="shared" si="176"/>
        <v>0</v>
      </c>
      <c r="BG145" s="295">
        <f t="shared" si="177"/>
        <v>0</v>
      </c>
      <c r="BH145" s="296">
        <v>0</v>
      </c>
      <c r="BI145" s="297">
        <v>0</v>
      </c>
      <c r="BJ145" s="297">
        <v>0</v>
      </c>
      <c r="BK145" s="298">
        <v>0</v>
      </c>
      <c r="BL145" s="298">
        <v>0</v>
      </c>
    </row>
    <row r="146" spans="1:119" x14ac:dyDescent="0.2">
      <c r="A146" s="765" t="s">
        <v>161</v>
      </c>
      <c r="B146" s="763">
        <f>$G$7</f>
        <v>1</v>
      </c>
      <c r="C146" s="766" t="s">
        <v>151</v>
      </c>
      <c r="D146" s="809">
        <f>D141</f>
        <v>0</v>
      </c>
      <c r="E146" s="766" t="s">
        <v>130</v>
      </c>
      <c r="F146" s="473">
        <f>F148</f>
        <v>0</v>
      </c>
      <c r="G146" s="258" t="str">
        <f>$K$4</f>
        <v>EUR</v>
      </c>
      <c r="H146" s="819" t="s">
        <v>157</v>
      </c>
      <c r="I146" s="819"/>
      <c r="J146" s="820"/>
      <c r="K146" s="259">
        <f>IF($G$7&gt;0,((B146*D146*F146)/$G$7),0)</f>
        <v>0</v>
      </c>
      <c r="L146" s="611">
        <f t="shared" si="165"/>
        <v>0.85</v>
      </c>
      <c r="M146" s="260">
        <f t="shared" si="166"/>
        <v>0</v>
      </c>
      <c r="N146" s="380"/>
      <c r="O146" s="380"/>
      <c r="P146" s="596">
        <f>ROUND(M146*$G$7,2)</f>
        <v>0</v>
      </c>
      <c r="Q146" s="380"/>
      <c r="R146" s="380"/>
      <c r="S146" s="380"/>
      <c r="T146" s="381"/>
      <c r="U146" s="382">
        <f t="shared" si="167"/>
        <v>0</v>
      </c>
      <c r="V146" s="350">
        <v>0</v>
      </c>
      <c r="W146" s="355">
        <v>0</v>
      </c>
      <c r="X146" s="355">
        <v>0</v>
      </c>
      <c r="Y146" s="432">
        <v>0</v>
      </c>
      <c r="Z146" s="287">
        <v>0</v>
      </c>
      <c r="AA146" s="287">
        <v>0</v>
      </c>
      <c r="AB146" s="225">
        <v>0</v>
      </c>
      <c r="AC146" s="225">
        <v>0</v>
      </c>
      <c r="AD146" s="227">
        <v>0</v>
      </c>
      <c r="AE146" s="304">
        <v>0</v>
      </c>
      <c r="AF146" s="138"/>
      <c r="AG146" s="117"/>
      <c r="AH146" s="118"/>
      <c r="AI146" s="119">
        <v>0</v>
      </c>
      <c r="AJ146" s="120">
        <f t="shared" ref="AJ146:AJ152" si="182">$AJ$5</f>
        <v>0.85</v>
      </c>
      <c r="AK146" s="121">
        <f t="shared" si="168"/>
        <v>0</v>
      </c>
      <c r="AL146" s="121">
        <v>0</v>
      </c>
      <c r="AM146" s="121">
        <f t="shared" si="179"/>
        <v>0</v>
      </c>
      <c r="AN146" s="122">
        <f>ROUND((Z146+AA146)-(AM146),2)</f>
        <v>0</v>
      </c>
      <c r="AO146" s="138"/>
      <c r="AP146" s="117"/>
      <c r="AQ146" s="117"/>
      <c r="AR146" s="123">
        <v>0</v>
      </c>
      <c r="AS146" s="120">
        <f t="shared" ref="AS146:AS152" si="183">$AS$5</f>
        <v>0.85</v>
      </c>
      <c r="AT146" s="121">
        <f t="shared" si="170"/>
        <v>0</v>
      </c>
      <c r="AU146" s="121">
        <v>0</v>
      </c>
      <c r="AV146" s="121">
        <f t="shared" si="180"/>
        <v>0</v>
      </c>
      <c r="AW146" s="122">
        <f t="shared" si="172"/>
        <v>0</v>
      </c>
      <c r="AX146" s="138"/>
      <c r="AY146" s="117"/>
      <c r="AZ146" s="117"/>
      <c r="BA146" s="123">
        <v>0</v>
      </c>
      <c r="BB146" s="120">
        <f t="shared" si="173"/>
        <v>0.85</v>
      </c>
      <c r="BC146" s="121">
        <f t="shared" si="174"/>
        <v>0</v>
      </c>
      <c r="BD146" s="121">
        <v>0</v>
      </c>
      <c r="BE146" s="121">
        <f t="shared" si="181"/>
        <v>0</v>
      </c>
      <c r="BF146" s="122">
        <f t="shared" si="176"/>
        <v>0</v>
      </c>
      <c r="BG146" s="295">
        <f t="shared" si="177"/>
        <v>0</v>
      </c>
      <c r="BH146" s="305">
        <v>0</v>
      </c>
      <c r="BI146" s="306">
        <v>0</v>
      </c>
      <c r="BJ146" s="306">
        <v>0</v>
      </c>
      <c r="BK146" s="307">
        <v>0</v>
      </c>
      <c r="BL146" s="307">
        <v>0</v>
      </c>
    </row>
    <row r="147" spans="1:119" x14ac:dyDescent="0.2">
      <c r="A147" s="821" t="s">
        <v>154</v>
      </c>
      <c r="B147" s="822"/>
      <c r="C147" s="822"/>
      <c r="D147" s="822"/>
      <c r="E147" s="822"/>
      <c r="F147" s="823"/>
      <c r="G147" s="846">
        <v>0</v>
      </c>
      <c r="H147" s="847"/>
      <c r="I147" s="851" t="str">
        <f>$K$4</f>
        <v>EUR</v>
      </c>
      <c r="J147" s="851"/>
      <c r="K147" s="249">
        <f>IF($G$7=0,0,G147/$G$7)</f>
        <v>0</v>
      </c>
      <c r="L147" s="611">
        <f t="shared" si="165"/>
        <v>0.85</v>
      </c>
      <c r="M147" s="260">
        <f t="shared" si="166"/>
        <v>0</v>
      </c>
      <c r="N147" s="380"/>
      <c r="O147" s="380"/>
      <c r="P147" s="596">
        <f>ROUND(M147*$G$7,2)</f>
        <v>0</v>
      </c>
      <c r="Q147" s="380"/>
      <c r="R147" s="380"/>
      <c r="S147" s="380"/>
      <c r="T147" s="381"/>
      <c r="U147" s="382">
        <f t="shared" si="167"/>
        <v>0</v>
      </c>
      <c r="V147" s="350">
        <v>0</v>
      </c>
      <c r="W147" s="355">
        <v>0</v>
      </c>
      <c r="X147" s="355">
        <v>0</v>
      </c>
      <c r="Y147" s="432">
        <v>0</v>
      </c>
      <c r="Z147" s="287">
        <v>0</v>
      </c>
      <c r="AA147" s="287">
        <v>0</v>
      </c>
      <c r="AB147" s="225">
        <v>0</v>
      </c>
      <c r="AC147" s="225">
        <v>0</v>
      </c>
      <c r="AD147" s="227">
        <v>0</v>
      </c>
      <c r="AE147" s="304">
        <v>0</v>
      </c>
      <c r="AF147" s="116"/>
      <c r="AG147" s="117"/>
      <c r="AH147" s="118"/>
      <c r="AI147" s="119">
        <v>0</v>
      </c>
      <c r="AJ147" s="120">
        <f t="shared" si="182"/>
        <v>0.85</v>
      </c>
      <c r="AK147" s="121">
        <f t="shared" si="168"/>
        <v>0</v>
      </c>
      <c r="AL147" s="121">
        <v>0</v>
      </c>
      <c r="AM147" s="121">
        <f t="shared" si="179"/>
        <v>0</v>
      </c>
      <c r="AN147" s="122">
        <f>ROUND((Z147+AA147)-(AK147+AL147),2)</f>
        <v>0</v>
      </c>
      <c r="AO147" s="116"/>
      <c r="AP147" s="117"/>
      <c r="AQ147" s="117"/>
      <c r="AR147" s="123">
        <v>0</v>
      </c>
      <c r="AS147" s="120">
        <f t="shared" si="183"/>
        <v>0.85</v>
      </c>
      <c r="AT147" s="121">
        <f t="shared" si="170"/>
        <v>0</v>
      </c>
      <c r="AU147" s="121">
        <v>0</v>
      </c>
      <c r="AV147" s="121">
        <f t="shared" si="180"/>
        <v>0</v>
      </c>
      <c r="AW147" s="122">
        <f t="shared" si="172"/>
        <v>0</v>
      </c>
      <c r="AX147" s="116"/>
      <c r="AY147" s="117"/>
      <c r="AZ147" s="117"/>
      <c r="BA147" s="123">
        <v>0</v>
      </c>
      <c r="BB147" s="120">
        <f t="shared" si="173"/>
        <v>0.85</v>
      </c>
      <c r="BC147" s="121">
        <f t="shared" si="174"/>
        <v>0</v>
      </c>
      <c r="BD147" s="121">
        <v>0</v>
      </c>
      <c r="BE147" s="121">
        <f t="shared" si="181"/>
        <v>0</v>
      </c>
      <c r="BF147" s="122">
        <f t="shared" si="176"/>
        <v>0</v>
      </c>
      <c r="BG147" s="295">
        <f t="shared" si="177"/>
        <v>0</v>
      </c>
      <c r="BH147" s="296">
        <v>0</v>
      </c>
      <c r="BI147" s="297">
        <v>0</v>
      </c>
      <c r="BJ147" s="297">
        <v>0</v>
      </c>
      <c r="BK147" s="298">
        <v>0</v>
      </c>
      <c r="BL147" s="298">
        <v>0</v>
      </c>
    </row>
    <row r="148" spans="1:119" x14ac:dyDescent="0.2">
      <c r="A148" s="765" t="s">
        <v>162</v>
      </c>
      <c r="B148" s="763">
        <f>$G$6</f>
        <v>1</v>
      </c>
      <c r="C148" s="766" t="s">
        <v>151</v>
      </c>
      <c r="D148" s="809">
        <f>D141</f>
        <v>0</v>
      </c>
      <c r="E148" s="766" t="s">
        <v>130</v>
      </c>
      <c r="F148" s="473">
        <v>0</v>
      </c>
      <c r="G148" s="258" t="str">
        <f>$K$4</f>
        <v>EUR</v>
      </c>
      <c r="H148" s="819" t="s">
        <v>157</v>
      </c>
      <c r="I148" s="819"/>
      <c r="J148" s="820"/>
      <c r="K148" s="259">
        <f>IF($G$6&gt;0,((B148*D148*F148)/$G$6),0)</f>
        <v>0</v>
      </c>
      <c r="L148" s="611">
        <f t="shared" si="165"/>
        <v>0.85</v>
      </c>
      <c r="M148" s="260">
        <f t="shared" si="166"/>
        <v>0</v>
      </c>
      <c r="N148" s="380"/>
      <c r="O148" s="380"/>
      <c r="P148" s="380"/>
      <c r="Q148" s="595">
        <f>ROUND(M148*$G$6,2)</f>
        <v>0</v>
      </c>
      <c r="R148" s="380"/>
      <c r="S148" s="380"/>
      <c r="T148" s="381"/>
      <c r="U148" s="382">
        <f t="shared" si="167"/>
        <v>0</v>
      </c>
      <c r="V148" s="350">
        <v>0</v>
      </c>
      <c r="W148" s="355">
        <v>0</v>
      </c>
      <c r="X148" s="355">
        <v>0</v>
      </c>
      <c r="Y148" s="432">
        <v>0</v>
      </c>
      <c r="Z148" s="287">
        <v>0</v>
      </c>
      <c r="AA148" s="287">
        <v>0</v>
      </c>
      <c r="AB148" s="225">
        <v>0</v>
      </c>
      <c r="AC148" s="225">
        <v>0</v>
      </c>
      <c r="AD148" s="227">
        <v>0</v>
      </c>
      <c r="AE148" s="304">
        <v>0</v>
      </c>
      <c r="AF148" s="138"/>
      <c r="AG148" s="117"/>
      <c r="AH148" s="118"/>
      <c r="AI148" s="119">
        <v>0</v>
      </c>
      <c r="AJ148" s="120">
        <f t="shared" si="182"/>
        <v>0.85</v>
      </c>
      <c r="AK148" s="121">
        <f t="shared" si="168"/>
        <v>0</v>
      </c>
      <c r="AL148" s="121">
        <v>0</v>
      </c>
      <c r="AM148" s="121">
        <f t="shared" si="179"/>
        <v>0</v>
      </c>
      <c r="AN148" s="122">
        <f>ROUND((Z148+AA148)-(AM148),2)</f>
        <v>0</v>
      </c>
      <c r="AO148" s="138"/>
      <c r="AP148" s="117"/>
      <c r="AQ148" s="117"/>
      <c r="AR148" s="123">
        <v>0</v>
      </c>
      <c r="AS148" s="120">
        <f t="shared" si="183"/>
        <v>0.85</v>
      </c>
      <c r="AT148" s="121">
        <f t="shared" si="170"/>
        <v>0</v>
      </c>
      <c r="AU148" s="121">
        <v>0</v>
      </c>
      <c r="AV148" s="121">
        <f t="shared" si="180"/>
        <v>0</v>
      </c>
      <c r="AW148" s="122">
        <f t="shared" si="172"/>
        <v>0</v>
      </c>
      <c r="AX148" s="138"/>
      <c r="AY148" s="117"/>
      <c r="AZ148" s="117"/>
      <c r="BA148" s="123">
        <v>0</v>
      </c>
      <c r="BB148" s="120">
        <f t="shared" si="173"/>
        <v>0.85</v>
      </c>
      <c r="BC148" s="121">
        <f t="shared" si="174"/>
        <v>0</v>
      </c>
      <c r="BD148" s="121">
        <v>0</v>
      </c>
      <c r="BE148" s="121">
        <f t="shared" si="181"/>
        <v>0</v>
      </c>
      <c r="BF148" s="122">
        <f t="shared" si="176"/>
        <v>0</v>
      </c>
      <c r="BG148" s="295">
        <f t="shared" si="177"/>
        <v>0</v>
      </c>
      <c r="BH148" s="305">
        <v>0</v>
      </c>
      <c r="BI148" s="306">
        <v>0</v>
      </c>
      <c r="BJ148" s="306">
        <v>0</v>
      </c>
      <c r="BK148" s="307">
        <v>0</v>
      </c>
      <c r="BL148" s="307">
        <v>0</v>
      </c>
    </row>
    <row r="149" spans="1:119" x14ac:dyDescent="0.2">
      <c r="A149" s="821" t="s">
        <v>155</v>
      </c>
      <c r="B149" s="822"/>
      <c r="C149" s="822"/>
      <c r="D149" s="822"/>
      <c r="E149" s="822"/>
      <c r="F149" s="823"/>
      <c r="G149" s="846">
        <v>0</v>
      </c>
      <c r="H149" s="847"/>
      <c r="I149" s="851" t="str">
        <f>$K$4</f>
        <v>EUR</v>
      </c>
      <c r="J149" s="851"/>
      <c r="K149" s="259">
        <f>IF($G$6&gt;0,((G149)/$G$6),0)</f>
        <v>0</v>
      </c>
      <c r="L149" s="611">
        <f t="shared" si="165"/>
        <v>0.85</v>
      </c>
      <c r="M149" s="260">
        <f t="shared" si="166"/>
        <v>0</v>
      </c>
      <c r="N149" s="380"/>
      <c r="O149" s="380"/>
      <c r="P149" s="380"/>
      <c r="Q149" s="595">
        <f>ROUND(M149*$G$6,2)</f>
        <v>0</v>
      </c>
      <c r="R149" s="380"/>
      <c r="S149" s="380"/>
      <c r="T149" s="381"/>
      <c r="U149" s="382">
        <f t="shared" si="167"/>
        <v>0</v>
      </c>
      <c r="V149" s="350">
        <v>0</v>
      </c>
      <c r="W149" s="355">
        <v>0</v>
      </c>
      <c r="X149" s="355">
        <v>0</v>
      </c>
      <c r="Y149" s="432">
        <v>0</v>
      </c>
      <c r="Z149" s="287">
        <v>0</v>
      </c>
      <c r="AA149" s="287">
        <v>0</v>
      </c>
      <c r="AB149" s="225">
        <v>0</v>
      </c>
      <c r="AC149" s="225">
        <v>0</v>
      </c>
      <c r="AD149" s="227">
        <v>0</v>
      </c>
      <c r="AE149" s="304">
        <v>0</v>
      </c>
      <c r="AF149" s="116"/>
      <c r="AG149" s="117"/>
      <c r="AH149" s="118"/>
      <c r="AI149" s="119">
        <v>0</v>
      </c>
      <c r="AJ149" s="120">
        <f t="shared" si="182"/>
        <v>0.85</v>
      </c>
      <c r="AK149" s="121">
        <f t="shared" si="168"/>
        <v>0</v>
      </c>
      <c r="AL149" s="121">
        <v>0</v>
      </c>
      <c r="AM149" s="121">
        <f t="shared" si="179"/>
        <v>0</v>
      </c>
      <c r="AN149" s="122">
        <f>ROUND((Z149+AA149)-(AK149+AL149),2)</f>
        <v>0</v>
      </c>
      <c r="AO149" s="116"/>
      <c r="AP149" s="117"/>
      <c r="AQ149" s="117"/>
      <c r="AR149" s="123">
        <v>0</v>
      </c>
      <c r="AS149" s="120">
        <f t="shared" si="183"/>
        <v>0.85</v>
      </c>
      <c r="AT149" s="121">
        <f t="shared" si="170"/>
        <v>0</v>
      </c>
      <c r="AU149" s="121">
        <v>0</v>
      </c>
      <c r="AV149" s="121">
        <f t="shared" si="180"/>
        <v>0</v>
      </c>
      <c r="AW149" s="122">
        <f t="shared" si="172"/>
        <v>0</v>
      </c>
      <c r="AX149" s="116"/>
      <c r="AY149" s="117"/>
      <c r="AZ149" s="117"/>
      <c r="BA149" s="123">
        <v>0</v>
      </c>
      <c r="BB149" s="120">
        <f t="shared" si="173"/>
        <v>0.85</v>
      </c>
      <c r="BC149" s="121">
        <f t="shared" si="174"/>
        <v>0</v>
      </c>
      <c r="BD149" s="121">
        <v>0</v>
      </c>
      <c r="BE149" s="121">
        <f t="shared" si="181"/>
        <v>0</v>
      </c>
      <c r="BF149" s="122">
        <f t="shared" si="176"/>
        <v>0</v>
      </c>
      <c r="BG149" s="295">
        <f t="shared" si="177"/>
        <v>0</v>
      </c>
      <c r="BH149" s="296">
        <v>0</v>
      </c>
      <c r="BI149" s="297">
        <v>0</v>
      </c>
      <c r="BJ149" s="297">
        <v>0</v>
      </c>
      <c r="BK149" s="298">
        <v>0</v>
      </c>
      <c r="BL149" s="298">
        <v>0</v>
      </c>
    </row>
    <row r="150" spans="1:119" ht="12.75" customHeight="1" x14ac:dyDescent="0.2">
      <c r="A150" s="837"/>
      <c r="B150" s="838"/>
      <c r="C150" s="839"/>
      <c r="D150" s="852" t="s">
        <v>126</v>
      </c>
      <c r="E150" s="828"/>
      <c r="F150" s="828"/>
      <c r="G150" s="828"/>
      <c r="H150" s="828"/>
      <c r="I150" s="828"/>
      <c r="J150" s="829"/>
      <c r="K150" s="247">
        <v>0</v>
      </c>
      <c r="L150" s="611">
        <f>$K$5</f>
        <v>0.85</v>
      </c>
      <c r="M150" s="245">
        <f t="shared" si="166"/>
        <v>0</v>
      </c>
      <c r="N150" s="380"/>
      <c r="O150" s="380"/>
      <c r="P150" s="380"/>
      <c r="Q150" s="380"/>
      <c r="R150" s="380"/>
      <c r="S150" s="463">
        <f>M150</f>
        <v>0</v>
      </c>
      <c r="T150" s="464">
        <f>M150</f>
        <v>0</v>
      </c>
      <c r="U150" s="382">
        <f t="shared" si="167"/>
        <v>0</v>
      </c>
      <c r="V150" s="350">
        <v>0</v>
      </c>
      <c r="W150" s="355">
        <v>0</v>
      </c>
      <c r="X150" s="355">
        <v>0</v>
      </c>
      <c r="Y150" s="432">
        <v>0</v>
      </c>
      <c r="Z150" s="287">
        <v>0</v>
      </c>
      <c r="AA150" s="287">
        <v>0</v>
      </c>
      <c r="AB150" s="225">
        <v>0</v>
      </c>
      <c r="AC150" s="225">
        <v>0</v>
      </c>
      <c r="AD150" s="227">
        <v>0</v>
      </c>
      <c r="AE150" s="304">
        <v>0</v>
      </c>
      <c r="AF150" s="138"/>
      <c r="AG150" s="117"/>
      <c r="AH150" s="118"/>
      <c r="AI150" s="119">
        <v>0</v>
      </c>
      <c r="AJ150" s="120">
        <f t="shared" si="182"/>
        <v>0.85</v>
      </c>
      <c r="AK150" s="121">
        <f t="shared" si="168"/>
        <v>0</v>
      </c>
      <c r="AL150" s="121">
        <v>0</v>
      </c>
      <c r="AM150" s="121">
        <f>AK150+AL150</f>
        <v>0</v>
      </c>
      <c r="AN150" s="122">
        <f>ROUND((Z150+AA150)-(AM150),2)</f>
        <v>0</v>
      </c>
      <c r="AO150" s="138"/>
      <c r="AP150" s="117"/>
      <c r="AQ150" s="117"/>
      <c r="AR150" s="123">
        <v>0</v>
      </c>
      <c r="AS150" s="120">
        <f t="shared" si="183"/>
        <v>0.85</v>
      </c>
      <c r="AT150" s="121">
        <f t="shared" si="170"/>
        <v>0</v>
      </c>
      <c r="AU150" s="121">
        <v>0</v>
      </c>
      <c r="AV150" s="121">
        <f>AT150+AU150</f>
        <v>0</v>
      </c>
      <c r="AW150" s="122">
        <f t="shared" si="172"/>
        <v>0</v>
      </c>
      <c r="AX150" s="138"/>
      <c r="AY150" s="117"/>
      <c r="AZ150" s="117"/>
      <c r="BA150" s="123">
        <v>0</v>
      </c>
      <c r="BB150" s="120">
        <f t="shared" si="173"/>
        <v>0.85</v>
      </c>
      <c r="BC150" s="121">
        <f t="shared" si="174"/>
        <v>0</v>
      </c>
      <c r="BD150" s="121">
        <v>0</v>
      </c>
      <c r="BE150" s="121">
        <f>BC150+BD150</f>
        <v>0</v>
      </c>
      <c r="BF150" s="122">
        <f t="shared" si="176"/>
        <v>0</v>
      </c>
      <c r="BG150" s="295">
        <f t="shared" si="177"/>
        <v>0</v>
      </c>
      <c r="BH150" s="305">
        <v>0</v>
      </c>
      <c r="BI150" s="306">
        <v>0</v>
      </c>
      <c r="BJ150" s="306">
        <v>0</v>
      </c>
      <c r="BK150" s="307">
        <v>0</v>
      </c>
      <c r="BL150" s="307">
        <v>0</v>
      </c>
    </row>
    <row r="151" spans="1:119" s="68" customFormat="1" ht="12.75" customHeight="1" x14ac:dyDescent="0.2">
      <c r="A151" s="837"/>
      <c r="B151" s="838"/>
      <c r="C151" s="839"/>
      <c r="D151" s="852" t="s">
        <v>31</v>
      </c>
      <c r="E151" s="828"/>
      <c r="F151" s="828"/>
      <c r="G151" s="828"/>
      <c r="H151" s="828"/>
      <c r="I151" s="828"/>
      <c r="J151" s="829"/>
      <c r="K151" s="247">
        <v>0</v>
      </c>
      <c r="L151" s="611">
        <f>$K$5</f>
        <v>0.85</v>
      </c>
      <c r="M151" s="245">
        <f t="shared" si="166"/>
        <v>0</v>
      </c>
      <c r="N151" s="592">
        <f>ROUND(M151*$G$4,2)</f>
        <v>0</v>
      </c>
      <c r="O151" s="592">
        <f>ROUND(M151*$G$5,2)</f>
        <v>0</v>
      </c>
      <c r="P151" s="596">
        <f>ROUND(M151*$G$7,2)</f>
        <v>0</v>
      </c>
      <c r="Q151" s="595">
        <f>ROUND(M151*$G$6,2)</f>
        <v>0</v>
      </c>
      <c r="R151" s="380"/>
      <c r="S151" s="380"/>
      <c r="T151" s="381"/>
      <c r="U151" s="382">
        <f t="shared" si="167"/>
        <v>0</v>
      </c>
      <c r="V151" s="350">
        <v>0</v>
      </c>
      <c r="W151" s="355">
        <v>0</v>
      </c>
      <c r="X151" s="355">
        <v>0</v>
      </c>
      <c r="Y151" s="432">
        <v>0</v>
      </c>
      <c r="Z151" s="287">
        <v>0</v>
      </c>
      <c r="AA151" s="287">
        <v>0</v>
      </c>
      <c r="AB151" s="225">
        <v>0</v>
      </c>
      <c r="AC151" s="225">
        <v>0</v>
      </c>
      <c r="AD151" s="227">
        <v>0</v>
      </c>
      <c r="AE151" s="304">
        <v>0</v>
      </c>
      <c r="AF151" s="138"/>
      <c r="AG151" s="117"/>
      <c r="AH151" s="118"/>
      <c r="AI151" s="119">
        <v>0</v>
      </c>
      <c r="AJ151" s="120">
        <f t="shared" si="182"/>
        <v>0.85</v>
      </c>
      <c r="AK151" s="121">
        <f>ROUND(AI151/AJ151,2)</f>
        <v>0</v>
      </c>
      <c r="AL151" s="121">
        <v>0</v>
      </c>
      <c r="AM151" s="121">
        <f>AK151+AL151</f>
        <v>0</v>
      </c>
      <c r="AN151" s="122">
        <f>ROUND((Z151+AA151)-(AM151),2)</f>
        <v>0</v>
      </c>
      <c r="AO151" s="138"/>
      <c r="AP151" s="117"/>
      <c r="AQ151" s="117"/>
      <c r="AR151" s="123">
        <v>0</v>
      </c>
      <c r="AS151" s="120">
        <f t="shared" si="183"/>
        <v>0.85</v>
      </c>
      <c r="AT151" s="121">
        <f>ROUND(AR151/AS151,2)</f>
        <v>0</v>
      </c>
      <c r="AU151" s="121">
        <v>0</v>
      </c>
      <c r="AV151" s="121">
        <f>AT151+AU151</f>
        <v>0</v>
      </c>
      <c r="AW151" s="122">
        <f t="shared" si="172"/>
        <v>0</v>
      </c>
      <c r="AX151" s="138"/>
      <c r="AY151" s="117"/>
      <c r="AZ151" s="117"/>
      <c r="BA151" s="123">
        <v>0</v>
      </c>
      <c r="BB151" s="120">
        <f>$BB$5</f>
        <v>0.85</v>
      </c>
      <c r="BC151" s="121">
        <f>ROUND(BA151/BB151,2)</f>
        <v>0</v>
      </c>
      <c r="BD151" s="121">
        <v>0</v>
      </c>
      <c r="BE151" s="121">
        <f>BC151+BD151</f>
        <v>0</v>
      </c>
      <c r="BF151" s="122">
        <f t="shared" si="176"/>
        <v>0</v>
      </c>
      <c r="BG151" s="295">
        <f t="shared" si="177"/>
        <v>0</v>
      </c>
      <c r="BH151" s="305">
        <v>0</v>
      </c>
      <c r="BI151" s="306">
        <v>0</v>
      </c>
      <c r="BJ151" s="306">
        <v>0</v>
      </c>
      <c r="BK151" s="307">
        <v>0</v>
      </c>
      <c r="BL151" s="307">
        <v>0</v>
      </c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</row>
    <row r="152" spans="1:119" s="462" customFormat="1" ht="13.5" thickBot="1" x14ac:dyDescent="0.25">
      <c r="A152" s="914"/>
      <c r="B152" s="915"/>
      <c r="C152" s="916"/>
      <c r="D152" s="956" t="s">
        <v>131</v>
      </c>
      <c r="E152" s="957"/>
      <c r="F152" s="957"/>
      <c r="G152" s="957"/>
      <c r="H152" s="957"/>
      <c r="I152" s="957"/>
      <c r="J152" s="958"/>
      <c r="K152" s="441">
        <v>0</v>
      </c>
      <c r="L152" s="613">
        <f>$K$5</f>
        <v>0.85</v>
      </c>
      <c r="M152" s="497">
        <f t="shared" si="166"/>
        <v>0</v>
      </c>
      <c r="N152" s="593">
        <f>ROUND(M152*$G$4,2)</f>
        <v>0</v>
      </c>
      <c r="O152" s="593">
        <f>ROUND(M152*$G$5,2)</f>
        <v>0</v>
      </c>
      <c r="P152" s="597">
        <f>ROUND(M152*$G$7,2)</f>
        <v>0</v>
      </c>
      <c r="Q152" s="598">
        <f>ROUND(M152*$G$6,2)</f>
        <v>0</v>
      </c>
      <c r="R152" s="442"/>
      <c r="S152" s="442"/>
      <c r="T152" s="443"/>
      <c r="U152" s="498">
        <f t="shared" si="167"/>
        <v>0</v>
      </c>
      <c r="V152" s="444">
        <v>0</v>
      </c>
      <c r="W152" s="445">
        <v>0</v>
      </c>
      <c r="X152" s="445">
        <v>0</v>
      </c>
      <c r="Y152" s="446">
        <v>0</v>
      </c>
      <c r="Z152" s="447">
        <v>0</v>
      </c>
      <c r="AA152" s="447">
        <v>0</v>
      </c>
      <c r="AB152" s="448">
        <v>0</v>
      </c>
      <c r="AC152" s="448">
        <v>0</v>
      </c>
      <c r="AD152" s="449">
        <v>0</v>
      </c>
      <c r="AE152" s="450">
        <v>0</v>
      </c>
      <c r="AF152" s="451"/>
      <c r="AG152" s="452"/>
      <c r="AH152" s="453"/>
      <c r="AI152" s="454">
        <v>0</v>
      </c>
      <c r="AJ152" s="120">
        <f t="shared" si="182"/>
        <v>0.85</v>
      </c>
      <c r="AK152" s="455">
        <f>ROUND(AI152/AJ152,2)</f>
        <v>0</v>
      </c>
      <c r="AL152" s="455">
        <v>0</v>
      </c>
      <c r="AM152" s="455">
        <f>AK152+AL152</f>
        <v>0</v>
      </c>
      <c r="AN152" s="456">
        <f>ROUND((Z152+AA152)-(AM152),2)</f>
        <v>0</v>
      </c>
      <c r="AO152" s="451"/>
      <c r="AP152" s="452"/>
      <c r="AQ152" s="452"/>
      <c r="AR152" s="457">
        <v>0</v>
      </c>
      <c r="AS152" s="467">
        <f t="shared" si="183"/>
        <v>0.85</v>
      </c>
      <c r="AT152" s="455">
        <f>ROUND(AR152/AS152,2)</f>
        <v>0</v>
      </c>
      <c r="AU152" s="455">
        <v>0</v>
      </c>
      <c r="AV152" s="455">
        <f>AT152+AU152</f>
        <v>0</v>
      </c>
      <c r="AW152" s="456">
        <f t="shared" si="172"/>
        <v>0</v>
      </c>
      <c r="AX152" s="451"/>
      <c r="AY152" s="452"/>
      <c r="AZ152" s="452"/>
      <c r="BA152" s="457">
        <v>0</v>
      </c>
      <c r="BB152" s="467">
        <f>$BB$5</f>
        <v>0.85</v>
      </c>
      <c r="BC152" s="455">
        <f>ROUND(BA152/BB152,2)</f>
        <v>0</v>
      </c>
      <c r="BD152" s="455">
        <v>0</v>
      </c>
      <c r="BE152" s="455">
        <f>BC152+BD152</f>
        <v>0</v>
      </c>
      <c r="BF152" s="456">
        <f t="shared" si="176"/>
        <v>0</v>
      </c>
      <c r="BG152" s="458">
        <f t="shared" si="177"/>
        <v>0</v>
      </c>
      <c r="BH152" s="459">
        <v>0</v>
      </c>
      <c r="BI152" s="460">
        <v>0</v>
      </c>
      <c r="BJ152" s="460">
        <v>0</v>
      </c>
      <c r="BK152" s="461">
        <v>0</v>
      </c>
      <c r="BL152" s="461">
        <v>0</v>
      </c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</row>
    <row r="153" spans="1:119" ht="13.5" thickTop="1" x14ac:dyDescent="0.2">
      <c r="A153" s="840"/>
      <c r="B153" s="841"/>
      <c r="C153" s="841"/>
      <c r="D153" s="841"/>
      <c r="E153" s="841"/>
      <c r="F153" s="841"/>
      <c r="G153" s="841"/>
      <c r="H153" s="841"/>
      <c r="I153" s="841"/>
      <c r="J153" s="842"/>
      <c r="K153" s="261">
        <v>0</v>
      </c>
      <c r="L153" s="611">
        <f t="shared" ref="L153:L158" si="184">$K$5</f>
        <v>0.85</v>
      </c>
      <c r="M153" s="245">
        <f t="shared" si="82"/>
        <v>0</v>
      </c>
      <c r="N153" s="594">
        <f t="shared" ref="N153:N158" si="185">ROUND(M153*$G$4,2)</f>
        <v>0</v>
      </c>
      <c r="O153" s="594">
        <f t="shared" ref="O153:O158" si="186">ROUND(M153*$G$5,2)</f>
        <v>0</v>
      </c>
      <c r="P153" s="596">
        <f t="shared" ref="P153:P158" si="187">ROUND(M153*$G$7,2)</f>
        <v>0</v>
      </c>
      <c r="Q153" s="595">
        <f t="shared" ref="Q153:Q158" si="188">ROUND(M153*$G$6,2)</f>
        <v>0</v>
      </c>
      <c r="R153" s="397"/>
      <c r="S153" s="465">
        <v>0</v>
      </c>
      <c r="T153" s="466">
        <v>0</v>
      </c>
      <c r="U153" s="382">
        <f t="shared" ref="U153:U158" si="189">ROUND(N153+O153+P153+Q153+R153+S153+T153,2)</f>
        <v>0</v>
      </c>
      <c r="V153" s="350">
        <v>0</v>
      </c>
      <c r="W153" s="355">
        <v>0</v>
      </c>
      <c r="X153" s="355">
        <v>0</v>
      </c>
      <c r="Y153" s="432">
        <v>0</v>
      </c>
      <c r="Z153" s="287">
        <v>0</v>
      </c>
      <c r="AA153" s="287">
        <v>0</v>
      </c>
      <c r="AB153" s="214">
        <v>0</v>
      </c>
      <c r="AC153" s="214">
        <v>0</v>
      </c>
      <c r="AD153" s="219">
        <v>0</v>
      </c>
      <c r="AE153" s="304">
        <v>0</v>
      </c>
      <c r="AF153" s="116"/>
      <c r="AG153" s="117"/>
      <c r="AH153" s="118"/>
      <c r="AI153" s="158">
        <v>0</v>
      </c>
      <c r="AJ153" s="124">
        <f t="shared" ref="AJ153:AJ158" si="190">$AJ$5</f>
        <v>0.85</v>
      </c>
      <c r="AK153" s="125">
        <f t="shared" ref="AK153:AK158" si="191">ROUND(AI153/AJ153,2)</f>
        <v>0</v>
      </c>
      <c r="AL153" s="125">
        <v>0</v>
      </c>
      <c r="AM153" s="125">
        <f t="shared" ref="AM153:AM158" si="192">AK153+AL153</f>
        <v>0</v>
      </c>
      <c r="AN153" s="159">
        <f t="shared" ref="AN153:AN158" si="193">ROUND((Z153+AA153)-(AM153),2)</f>
        <v>0</v>
      </c>
      <c r="AO153" s="116"/>
      <c r="AP153" s="117"/>
      <c r="AQ153" s="117"/>
      <c r="AR153" s="123">
        <v>0</v>
      </c>
      <c r="AS153" s="120">
        <f t="shared" ref="AS153:AS158" si="194">$AS$5</f>
        <v>0.85</v>
      </c>
      <c r="AT153" s="125">
        <f t="shared" ref="AT153:AT158" si="195">ROUND(AR153/AS153,2)</f>
        <v>0</v>
      </c>
      <c r="AU153" s="125">
        <v>0</v>
      </c>
      <c r="AV153" s="125">
        <f t="shared" ref="AV153:AV158" si="196">AT153+AU153</f>
        <v>0</v>
      </c>
      <c r="AW153" s="159">
        <f t="shared" ref="AW153:AW158" si="197">ROUND((AB153+AC153)-(AV153),2)</f>
        <v>0</v>
      </c>
      <c r="AX153" s="116"/>
      <c r="AY153" s="117"/>
      <c r="AZ153" s="117"/>
      <c r="BA153" s="123">
        <v>0</v>
      </c>
      <c r="BB153" s="120">
        <f t="shared" ref="BB153:BB158" si="198">$BB$5</f>
        <v>0.85</v>
      </c>
      <c r="BC153" s="125">
        <f t="shared" ref="BC153:BC158" si="199">ROUND(BA153/BB153,2)</f>
        <v>0</v>
      </c>
      <c r="BD153" s="125">
        <v>0</v>
      </c>
      <c r="BE153" s="125">
        <f t="shared" ref="BE153:BE158" si="200">BC153+BD153</f>
        <v>0</v>
      </c>
      <c r="BF153" s="159">
        <f t="shared" ref="BF153:BF158" si="201">ROUND((AD153+AE153)-(BE153),2)</f>
        <v>0</v>
      </c>
      <c r="BG153" s="295">
        <f t="shared" ref="BG153:BG158" si="202">U153-V153-W153-X153-AM153-AV153-BE153</f>
        <v>0</v>
      </c>
      <c r="BH153" s="296">
        <v>0</v>
      </c>
      <c r="BI153" s="297">
        <v>0</v>
      </c>
      <c r="BJ153" s="297">
        <v>0</v>
      </c>
      <c r="BK153" s="298">
        <v>0</v>
      </c>
      <c r="BL153" s="298">
        <v>0</v>
      </c>
    </row>
    <row r="154" spans="1:119" x14ac:dyDescent="0.2">
      <c r="A154" s="840"/>
      <c r="B154" s="841"/>
      <c r="C154" s="841"/>
      <c r="D154" s="841"/>
      <c r="E154" s="841"/>
      <c r="F154" s="841"/>
      <c r="G154" s="841"/>
      <c r="H154" s="841"/>
      <c r="I154" s="841"/>
      <c r="J154" s="842"/>
      <c r="K154" s="247">
        <v>0</v>
      </c>
      <c r="L154" s="611">
        <f t="shared" si="184"/>
        <v>0.85</v>
      </c>
      <c r="M154" s="245">
        <f t="shared" si="82"/>
        <v>0</v>
      </c>
      <c r="N154" s="592">
        <f t="shared" si="185"/>
        <v>0</v>
      </c>
      <c r="O154" s="592">
        <f t="shared" si="186"/>
        <v>0</v>
      </c>
      <c r="P154" s="596">
        <f t="shared" si="187"/>
        <v>0</v>
      </c>
      <c r="Q154" s="595">
        <f t="shared" si="188"/>
        <v>0</v>
      </c>
      <c r="R154" s="380"/>
      <c r="S154" s="463">
        <v>0</v>
      </c>
      <c r="T154" s="464">
        <v>0</v>
      </c>
      <c r="U154" s="382">
        <f t="shared" si="189"/>
        <v>0</v>
      </c>
      <c r="V154" s="350">
        <v>0</v>
      </c>
      <c r="W154" s="355">
        <v>0</v>
      </c>
      <c r="X154" s="355">
        <v>0</v>
      </c>
      <c r="Y154" s="432">
        <v>0</v>
      </c>
      <c r="Z154" s="287">
        <v>0</v>
      </c>
      <c r="AA154" s="287">
        <v>0</v>
      </c>
      <c r="AB154" s="225">
        <v>0</v>
      </c>
      <c r="AC154" s="225">
        <v>0</v>
      </c>
      <c r="AD154" s="227">
        <v>0</v>
      </c>
      <c r="AE154" s="304">
        <v>0</v>
      </c>
      <c r="AF154" s="138"/>
      <c r="AG154" s="117"/>
      <c r="AH154" s="118"/>
      <c r="AI154" s="119">
        <v>0</v>
      </c>
      <c r="AJ154" s="120">
        <f t="shared" si="190"/>
        <v>0.85</v>
      </c>
      <c r="AK154" s="121">
        <f t="shared" si="191"/>
        <v>0</v>
      </c>
      <c r="AL154" s="121">
        <v>0</v>
      </c>
      <c r="AM154" s="121">
        <f t="shared" si="192"/>
        <v>0</v>
      </c>
      <c r="AN154" s="122">
        <f t="shared" si="193"/>
        <v>0</v>
      </c>
      <c r="AO154" s="138"/>
      <c r="AP154" s="117"/>
      <c r="AQ154" s="117"/>
      <c r="AR154" s="123">
        <v>0</v>
      </c>
      <c r="AS154" s="120">
        <f t="shared" si="194"/>
        <v>0.85</v>
      </c>
      <c r="AT154" s="121">
        <f t="shared" si="195"/>
        <v>0</v>
      </c>
      <c r="AU154" s="121">
        <v>0</v>
      </c>
      <c r="AV154" s="121">
        <f t="shared" si="196"/>
        <v>0</v>
      </c>
      <c r="AW154" s="122">
        <f t="shared" si="197"/>
        <v>0</v>
      </c>
      <c r="AX154" s="138"/>
      <c r="AY154" s="117"/>
      <c r="AZ154" s="117"/>
      <c r="BA154" s="123">
        <v>0</v>
      </c>
      <c r="BB154" s="120">
        <f t="shared" si="198"/>
        <v>0.85</v>
      </c>
      <c r="BC154" s="121">
        <f t="shared" si="199"/>
        <v>0</v>
      </c>
      <c r="BD154" s="121">
        <v>0</v>
      </c>
      <c r="BE154" s="121">
        <f t="shared" si="200"/>
        <v>0</v>
      </c>
      <c r="BF154" s="122">
        <f t="shared" si="201"/>
        <v>0</v>
      </c>
      <c r="BG154" s="295">
        <f t="shared" si="202"/>
        <v>0</v>
      </c>
      <c r="BH154" s="305">
        <v>0</v>
      </c>
      <c r="BI154" s="306">
        <v>0</v>
      </c>
      <c r="BJ154" s="306">
        <v>0</v>
      </c>
      <c r="BK154" s="307">
        <v>0</v>
      </c>
      <c r="BL154" s="307">
        <v>0</v>
      </c>
    </row>
    <row r="155" spans="1:119" x14ac:dyDescent="0.2">
      <c r="A155" s="840"/>
      <c r="B155" s="841"/>
      <c r="C155" s="841"/>
      <c r="D155" s="841"/>
      <c r="E155" s="841"/>
      <c r="F155" s="841"/>
      <c r="G155" s="841"/>
      <c r="H155" s="841"/>
      <c r="I155" s="841"/>
      <c r="J155" s="842"/>
      <c r="K155" s="247">
        <v>0</v>
      </c>
      <c r="L155" s="611">
        <f t="shared" si="184"/>
        <v>0.85</v>
      </c>
      <c r="M155" s="245">
        <f t="shared" si="82"/>
        <v>0</v>
      </c>
      <c r="N155" s="592">
        <f t="shared" si="185"/>
        <v>0</v>
      </c>
      <c r="O155" s="592">
        <f t="shared" si="186"/>
        <v>0</v>
      </c>
      <c r="P155" s="596">
        <f t="shared" si="187"/>
        <v>0</v>
      </c>
      <c r="Q155" s="595">
        <f t="shared" si="188"/>
        <v>0</v>
      </c>
      <c r="R155" s="380"/>
      <c r="S155" s="463">
        <v>0</v>
      </c>
      <c r="T155" s="464">
        <v>0</v>
      </c>
      <c r="U155" s="382">
        <f t="shared" si="189"/>
        <v>0</v>
      </c>
      <c r="V155" s="350">
        <v>0</v>
      </c>
      <c r="W155" s="355">
        <v>0</v>
      </c>
      <c r="X155" s="355">
        <v>0</v>
      </c>
      <c r="Y155" s="432">
        <v>0</v>
      </c>
      <c r="Z155" s="287">
        <v>0</v>
      </c>
      <c r="AA155" s="287">
        <v>0</v>
      </c>
      <c r="AB155" s="225">
        <v>0</v>
      </c>
      <c r="AC155" s="225">
        <v>0</v>
      </c>
      <c r="AD155" s="227">
        <v>0</v>
      </c>
      <c r="AE155" s="304">
        <v>0</v>
      </c>
      <c r="AF155" s="138"/>
      <c r="AG155" s="117"/>
      <c r="AH155" s="118"/>
      <c r="AI155" s="119">
        <v>0</v>
      </c>
      <c r="AJ155" s="120">
        <f t="shared" si="190"/>
        <v>0.85</v>
      </c>
      <c r="AK155" s="121">
        <f t="shared" si="191"/>
        <v>0</v>
      </c>
      <c r="AL155" s="121">
        <v>0</v>
      </c>
      <c r="AM155" s="121">
        <f t="shared" si="192"/>
        <v>0</v>
      </c>
      <c r="AN155" s="122">
        <f t="shared" si="193"/>
        <v>0</v>
      </c>
      <c r="AO155" s="138"/>
      <c r="AP155" s="117"/>
      <c r="AQ155" s="117"/>
      <c r="AR155" s="123">
        <v>0</v>
      </c>
      <c r="AS155" s="120">
        <f t="shared" si="194"/>
        <v>0.85</v>
      </c>
      <c r="AT155" s="121">
        <f t="shared" si="195"/>
        <v>0</v>
      </c>
      <c r="AU155" s="121">
        <v>0</v>
      </c>
      <c r="AV155" s="121">
        <f t="shared" si="196"/>
        <v>0</v>
      </c>
      <c r="AW155" s="122">
        <f t="shared" si="197"/>
        <v>0</v>
      </c>
      <c r="AX155" s="138"/>
      <c r="AY155" s="117"/>
      <c r="AZ155" s="117"/>
      <c r="BA155" s="123">
        <v>0</v>
      </c>
      <c r="BB155" s="120">
        <f t="shared" si="198"/>
        <v>0.85</v>
      </c>
      <c r="BC155" s="121">
        <f t="shared" si="199"/>
        <v>0</v>
      </c>
      <c r="BD155" s="121">
        <v>0</v>
      </c>
      <c r="BE155" s="121">
        <f t="shared" si="200"/>
        <v>0</v>
      </c>
      <c r="BF155" s="122">
        <f t="shared" si="201"/>
        <v>0</v>
      </c>
      <c r="BG155" s="295">
        <f t="shared" si="202"/>
        <v>0</v>
      </c>
      <c r="BH155" s="305">
        <v>0</v>
      </c>
      <c r="BI155" s="306">
        <v>0</v>
      </c>
      <c r="BJ155" s="306">
        <v>0</v>
      </c>
      <c r="BK155" s="307">
        <v>0</v>
      </c>
      <c r="BL155" s="307">
        <v>0</v>
      </c>
    </row>
    <row r="156" spans="1:119" x14ac:dyDescent="0.2">
      <c r="A156" s="840"/>
      <c r="B156" s="841"/>
      <c r="C156" s="841"/>
      <c r="D156" s="841"/>
      <c r="E156" s="841"/>
      <c r="F156" s="841"/>
      <c r="G156" s="841"/>
      <c r="H156" s="841"/>
      <c r="I156" s="841"/>
      <c r="J156" s="842"/>
      <c r="K156" s="247">
        <v>0</v>
      </c>
      <c r="L156" s="611">
        <f t="shared" si="184"/>
        <v>0.85</v>
      </c>
      <c r="M156" s="245">
        <f t="shared" si="82"/>
        <v>0</v>
      </c>
      <c r="N156" s="592">
        <f t="shared" si="185"/>
        <v>0</v>
      </c>
      <c r="O156" s="592">
        <f t="shared" si="186"/>
        <v>0</v>
      </c>
      <c r="P156" s="596">
        <f t="shared" si="187"/>
        <v>0</v>
      </c>
      <c r="Q156" s="595">
        <f t="shared" si="188"/>
        <v>0</v>
      </c>
      <c r="R156" s="380"/>
      <c r="S156" s="463">
        <v>0</v>
      </c>
      <c r="T156" s="464">
        <v>0</v>
      </c>
      <c r="U156" s="382">
        <f t="shared" si="189"/>
        <v>0</v>
      </c>
      <c r="V156" s="350">
        <v>0</v>
      </c>
      <c r="W156" s="355">
        <v>0</v>
      </c>
      <c r="X156" s="355">
        <v>0</v>
      </c>
      <c r="Y156" s="432">
        <v>0</v>
      </c>
      <c r="Z156" s="287">
        <v>0</v>
      </c>
      <c r="AA156" s="287">
        <v>0</v>
      </c>
      <c r="AB156" s="225">
        <v>0</v>
      </c>
      <c r="AC156" s="225">
        <v>0</v>
      </c>
      <c r="AD156" s="227">
        <v>0</v>
      </c>
      <c r="AE156" s="304">
        <v>0</v>
      </c>
      <c r="AF156" s="138"/>
      <c r="AG156" s="117"/>
      <c r="AH156" s="118"/>
      <c r="AI156" s="119">
        <v>0</v>
      </c>
      <c r="AJ156" s="120">
        <f t="shared" si="190"/>
        <v>0.85</v>
      </c>
      <c r="AK156" s="121">
        <f t="shared" si="191"/>
        <v>0</v>
      </c>
      <c r="AL156" s="121">
        <v>0</v>
      </c>
      <c r="AM156" s="121">
        <f t="shared" si="192"/>
        <v>0</v>
      </c>
      <c r="AN156" s="122">
        <f t="shared" si="193"/>
        <v>0</v>
      </c>
      <c r="AO156" s="138"/>
      <c r="AP156" s="117"/>
      <c r="AQ156" s="117"/>
      <c r="AR156" s="123">
        <v>0</v>
      </c>
      <c r="AS156" s="120">
        <f t="shared" si="194"/>
        <v>0.85</v>
      </c>
      <c r="AT156" s="121">
        <f t="shared" si="195"/>
        <v>0</v>
      </c>
      <c r="AU156" s="121">
        <v>0</v>
      </c>
      <c r="AV156" s="121">
        <f t="shared" si="196"/>
        <v>0</v>
      </c>
      <c r="AW156" s="122">
        <f t="shared" si="197"/>
        <v>0</v>
      </c>
      <c r="AX156" s="138"/>
      <c r="AY156" s="117"/>
      <c r="AZ156" s="117"/>
      <c r="BA156" s="123">
        <v>0</v>
      </c>
      <c r="BB156" s="120">
        <f t="shared" si="198"/>
        <v>0.85</v>
      </c>
      <c r="BC156" s="121">
        <f t="shared" si="199"/>
        <v>0</v>
      </c>
      <c r="BD156" s="121">
        <v>0</v>
      </c>
      <c r="BE156" s="121">
        <f t="shared" si="200"/>
        <v>0</v>
      </c>
      <c r="BF156" s="122">
        <f t="shared" si="201"/>
        <v>0</v>
      </c>
      <c r="BG156" s="295">
        <f t="shared" si="202"/>
        <v>0</v>
      </c>
      <c r="BH156" s="305">
        <v>0</v>
      </c>
      <c r="BI156" s="306">
        <v>0</v>
      </c>
      <c r="BJ156" s="306">
        <v>0</v>
      </c>
      <c r="BK156" s="307">
        <v>0</v>
      </c>
      <c r="BL156" s="307">
        <v>0</v>
      </c>
    </row>
    <row r="157" spans="1:119" x14ac:dyDescent="0.2">
      <c r="A157" s="840"/>
      <c r="B157" s="841"/>
      <c r="C157" s="841"/>
      <c r="D157" s="841"/>
      <c r="E157" s="841"/>
      <c r="F157" s="841"/>
      <c r="G157" s="841"/>
      <c r="H157" s="841"/>
      <c r="I157" s="841"/>
      <c r="J157" s="842"/>
      <c r="K157" s="247">
        <v>0</v>
      </c>
      <c r="L157" s="611">
        <f t="shared" si="184"/>
        <v>0.85</v>
      </c>
      <c r="M157" s="245">
        <f t="shared" si="82"/>
        <v>0</v>
      </c>
      <c r="N157" s="592">
        <f t="shared" si="185"/>
        <v>0</v>
      </c>
      <c r="O157" s="592">
        <f t="shared" si="186"/>
        <v>0</v>
      </c>
      <c r="P157" s="596">
        <f t="shared" si="187"/>
        <v>0</v>
      </c>
      <c r="Q157" s="595">
        <f t="shared" si="188"/>
        <v>0</v>
      </c>
      <c r="R157" s="380"/>
      <c r="S157" s="463">
        <v>0</v>
      </c>
      <c r="T157" s="464">
        <v>0</v>
      </c>
      <c r="U157" s="382">
        <f t="shared" si="189"/>
        <v>0</v>
      </c>
      <c r="V157" s="350">
        <v>0</v>
      </c>
      <c r="W157" s="355">
        <v>0</v>
      </c>
      <c r="X157" s="355">
        <v>0</v>
      </c>
      <c r="Y157" s="432">
        <v>0</v>
      </c>
      <c r="Z157" s="287">
        <v>0</v>
      </c>
      <c r="AA157" s="287">
        <v>0</v>
      </c>
      <c r="AB157" s="225">
        <v>0</v>
      </c>
      <c r="AC157" s="225">
        <v>0</v>
      </c>
      <c r="AD157" s="227">
        <v>0</v>
      </c>
      <c r="AE157" s="304">
        <v>0</v>
      </c>
      <c r="AF157" s="138"/>
      <c r="AG157" s="117"/>
      <c r="AH157" s="118"/>
      <c r="AI157" s="119">
        <v>0</v>
      </c>
      <c r="AJ157" s="120">
        <f t="shared" si="190"/>
        <v>0.85</v>
      </c>
      <c r="AK157" s="121">
        <f t="shared" si="191"/>
        <v>0</v>
      </c>
      <c r="AL157" s="121">
        <v>0</v>
      </c>
      <c r="AM157" s="121">
        <f t="shared" si="192"/>
        <v>0</v>
      </c>
      <c r="AN157" s="122">
        <f t="shared" si="193"/>
        <v>0</v>
      </c>
      <c r="AO157" s="138"/>
      <c r="AP157" s="117"/>
      <c r="AQ157" s="117"/>
      <c r="AR157" s="123">
        <v>0</v>
      </c>
      <c r="AS157" s="120">
        <f t="shared" si="194"/>
        <v>0.85</v>
      </c>
      <c r="AT157" s="121">
        <f t="shared" si="195"/>
        <v>0</v>
      </c>
      <c r="AU157" s="121">
        <v>0</v>
      </c>
      <c r="AV157" s="121">
        <f t="shared" si="196"/>
        <v>0</v>
      </c>
      <c r="AW157" s="122">
        <f t="shared" si="197"/>
        <v>0</v>
      </c>
      <c r="AX157" s="138"/>
      <c r="AY157" s="117"/>
      <c r="AZ157" s="117"/>
      <c r="BA157" s="123">
        <v>0</v>
      </c>
      <c r="BB157" s="120">
        <f t="shared" si="198"/>
        <v>0.85</v>
      </c>
      <c r="BC157" s="121">
        <f t="shared" si="199"/>
        <v>0</v>
      </c>
      <c r="BD157" s="121">
        <v>0</v>
      </c>
      <c r="BE157" s="121">
        <f t="shared" si="200"/>
        <v>0</v>
      </c>
      <c r="BF157" s="122">
        <f t="shared" si="201"/>
        <v>0</v>
      </c>
      <c r="BG157" s="295">
        <f t="shared" si="202"/>
        <v>0</v>
      </c>
      <c r="BH157" s="305">
        <v>0</v>
      </c>
      <c r="BI157" s="306">
        <v>0</v>
      </c>
      <c r="BJ157" s="306">
        <v>0</v>
      </c>
      <c r="BK157" s="307">
        <v>0</v>
      </c>
      <c r="BL157" s="307">
        <v>0</v>
      </c>
    </row>
    <row r="158" spans="1:119" x14ac:dyDescent="0.2">
      <c r="A158" s="840"/>
      <c r="B158" s="841"/>
      <c r="C158" s="841"/>
      <c r="D158" s="841"/>
      <c r="E158" s="841"/>
      <c r="F158" s="841"/>
      <c r="G158" s="841"/>
      <c r="H158" s="841"/>
      <c r="I158" s="841"/>
      <c r="J158" s="842"/>
      <c r="K158" s="247">
        <v>0</v>
      </c>
      <c r="L158" s="611">
        <f t="shared" si="184"/>
        <v>0.85</v>
      </c>
      <c r="M158" s="245">
        <f>ROUND(K158/L158,2)</f>
        <v>0</v>
      </c>
      <c r="N158" s="592">
        <f t="shared" si="185"/>
        <v>0</v>
      </c>
      <c r="O158" s="592">
        <f t="shared" si="186"/>
        <v>0</v>
      </c>
      <c r="P158" s="596">
        <f t="shared" si="187"/>
        <v>0</v>
      </c>
      <c r="Q158" s="595">
        <f t="shared" si="188"/>
        <v>0</v>
      </c>
      <c r="R158" s="380"/>
      <c r="S158" s="463">
        <v>0</v>
      </c>
      <c r="T158" s="464">
        <v>0</v>
      </c>
      <c r="U158" s="382">
        <f t="shared" si="189"/>
        <v>0</v>
      </c>
      <c r="V158" s="350">
        <v>0</v>
      </c>
      <c r="W158" s="355">
        <v>0</v>
      </c>
      <c r="X158" s="355">
        <v>0</v>
      </c>
      <c r="Y158" s="432">
        <v>0</v>
      </c>
      <c r="Z158" s="287">
        <v>0</v>
      </c>
      <c r="AA158" s="287">
        <v>0</v>
      </c>
      <c r="AB158" s="225">
        <v>0</v>
      </c>
      <c r="AC158" s="225">
        <v>0</v>
      </c>
      <c r="AD158" s="227">
        <v>0</v>
      </c>
      <c r="AE158" s="304">
        <v>0</v>
      </c>
      <c r="AF158" s="138"/>
      <c r="AG158" s="117"/>
      <c r="AH158" s="118"/>
      <c r="AI158" s="119">
        <v>0</v>
      </c>
      <c r="AJ158" s="120">
        <f t="shared" si="190"/>
        <v>0.85</v>
      </c>
      <c r="AK158" s="121">
        <f t="shared" si="191"/>
        <v>0</v>
      </c>
      <c r="AL158" s="121">
        <v>0</v>
      </c>
      <c r="AM158" s="121">
        <f t="shared" si="192"/>
        <v>0</v>
      </c>
      <c r="AN158" s="122">
        <f t="shared" si="193"/>
        <v>0</v>
      </c>
      <c r="AO158" s="138"/>
      <c r="AP158" s="117"/>
      <c r="AQ158" s="117"/>
      <c r="AR158" s="123">
        <v>0</v>
      </c>
      <c r="AS158" s="120">
        <f t="shared" si="194"/>
        <v>0.85</v>
      </c>
      <c r="AT158" s="121">
        <f t="shared" si="195"/>
        <v>0</v>
      </c>
      <c r="AU158" s="121">
        <v>0</v>
      </c>
      <c r="AV158" s="121">
        <f t="shared" si="196"/>
        <v>0</v>
      </c>
      <c r="AW158" s="122">
        <f t="shared" si="197"/>
        <v>0</v>
      </c>
      <c r="AX158" s="138"/>
      <c r="AY158" s="117"/>
      <c r="AZ158" s="117"/>
      <c r="BA158" s="123">
        <v>0</v>
      </c>
      <c r="BB158" s="120">
        <f t="shared" si="198"/>
        <v>0.85</v>
      </c>
      <c r="BC158" s="121">
        <f t="shared" si="199"/>
        <v>0</v>
      </c>
      <c r="BD158" s="121">
        <v>0</v>
      </c>
      <c r="BE158" s="121">
        <f t="shared" si="200"/>
        <v>0</v>
      </c>
      <c r="BF158" s="122">
        <f t="shared" si="201"/>
        <v>0</v>
      </c>
      <c r="BG158" s="295">
        <f t="shared" si="202"/>
        <v>0</v>
      </c>
      <c r="BH158" s="305">
        <v>0</v>
      </c>
      <c r="BI158" s="306">
        <v>0</v>
      </c>
      <c r="BJ158" s="306">
        <v>0</v>
      </c>
      <c r="BK158" s="307">
        <v>0</v>
      </c>
      <c r="BL158" s="307">
        <v>0</v>
      </c>
    </row>
    <row r="159" spans="1:119" s="311" customFormat="1" ht="13.5" thickBot="1" x14ac:dyDescent="0.25">
      <c r="A159" s="843" t="s">
        <v>39</v>
      </c>
      <c r="B159" s="844"/>
      <c r="C159" s="844"/>
      <c r="D159" s="844"/>
      <c r="E159" s="844"/>
      <c r="F159" s="844"/>
      <c r="G159" s="844"/>
      <c r="H159" s="844"/>
      <c r="I159" s="844"/>
      <c r="J159" s="844"/>
      <c r="K159" s="845"/>
      <c r="L159" s="610"/>
      <c r="M159" s="250">
        <f t="shared" ref="M159:U159" si="203">SUM(M81:M158)</f>
        <v>0</v>
      </c>
      <c r="N159" s="392">
        <f t="shared" si="203"/>
        <v>0</v>
      </c>
      <c r="O159" s="392">
        <f t="shared" si="203"/>
        <v>0</v>
      </c>
      <c r="P159" s="392">
        <f t="shared" si="203"/>
        <v>0</v>
      </c>
      <c r="Q159" s="390">
        <f t="shared" si="203"/>
        <v>0</v>
      </c>
      <c r="R159" s="390">
        <f t="shared" si="203"/>
        <v>0</v>
      </c>
      <c r="S159" s="390">
        <f>SUM(S81:S158)</f>
        <v>0</v>
      </c>
      <c r="T159" s="391">
        <f>SUM(T81:T158)</f>
        <v>0</v>
      </c>
      <c r="U159" s="393">
        <f t="shared" si="203"/>
        <v>0</v>
      </c>
      <c r="V159" s="352">
        <f t="shared" ref="V159:AE159" si="204">SUM(V81:V158)</f>
        <v>0</v>
      </c>
      <c r="W159" s="353">
        <f t="shared" si="204"/>
        <v>0</v>
      </c>
      <c r="X159" s="353">
        <f t="shared" si="204"/>
        <v>0</v>
      </c>
      <c r="Y159" s="431"/>
      <c r="Z159" s="135">
        <f t="shared" si="204"/>
        <v>0</v>
      </c>
      <c r="AA159" s="135">
        <f t="shared" si="204"/>
        <v>0</v>
      </c>
      <c r="AB159" s="135">
        <f t="shared" si="204"/>
        <v>0</v>
      </c>
      <c r="AC159" s="135">
        <f t="shared" si="204"/>
        <v>0</v>
      </c>
      <c r="AD159" s="135">
        <f t="shared" si="204"/>
        <v>0</v>
      </c>
      <c r="AE159" s="136">
        <f t="shared" si="204"/>
        <v>0</v>
      </c>
      <c r="AF159" s="143"/>
      <c r="AG159" s="144"/>
      <c r="AH159" s="145"/>
      <c r="AI159" s="129"/>
      <c r="AJ159" s="146"/>
      <c r="AK159" s="131">
        <f>SUM(AK81:AK158)</f>
        <v>0</v>
      </c>
      <c r="AL159" s="131">
        <f>SUM(AL81:AL158)</f>
        <v>0</v>
      </c>
      <c r="AM159" s="131">
        <f>SUM(AM81:AM158)</f>
        <v>0</v>
      </c>
      <c r="AN159" s="132">
        <f>SUM(AN81:AN158)</f>
        <v>0</v>
      </c>
      <c r="AO159" s="143"/>
      <c r="AP159" s="144"/>
      <c r="AQ159" s="144"/>
      <c r="AR159" s="147"/>
      <c r="AS159" s="148"/>
      <c r="AT159" s="135">
        <f>SUM(AT81:AT158)</f>
        <v>0</v>
      </c>
      <c r="AU159" s="131">
        <f>SUM(AU81:AU158)</f>
        <v>0</v>
      </c>
      <c r="AV159" s="131">
        <f>SUM(AV81:AV158)</f>
        <v>0</v>
      </c>
      <c r="AW159" s="136">
        <f>SUM(AW81:AW158)</f>
        <v>0</v>
      </c>
      <c r="AX159" s="143"/>
      <c r="AY159" s="144"/>
      <c r="AZ159" s="144"/>
      <c r="BA159" s="147"/>
      <c r="BB159" s="148"/>
      <c r="BC159" s="135">
        <f>SUM(BC81:BC158)</f>
        <v>0</v>
      </c>
      <c r="BD159" s="131">
        <f>SUM(BD81:BD158)</f>
        <v>0</v>
      </c>
      <c r="BE159" s="131">
        <f>SUM(BE81:BE158)</f>
        <v>0</v>
      </c>
      <c r="BF159" s="136">
        <f>SUM(BF81:BF158)</f>
        <v>0</v>
      </c>
      <c r="BG159" s="308">
        <f t="shared" ref="BG159:BL159" si="205">SUM(BG81:BG158)</f>
        <v>0</v>
      </c>
      <c r="BH159" s="300">
        <f t="shared" si="205"/>
        <v>0</v>
      </c>
      <c r="BI159" s="309">
        <f t="shared" si="205"/>
        <v>0</v>
      </c>
      <c r="BJ159" s="309">
        <f t="shared" si="205"/>
        <v>0</v>
      </c>
      <c r="BK159" s="310">
        <f t="shared" si="205"/>
        <v>0</v>
      </c>
      <c r="BL159" s="310">
        <f t="shared" si="205"/>
        <v>0</v>
      </c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</row>
    <row r="160" spans="1:119" s="293" customFormat="1" x14ac:dyDescent="0.2">
      <c r="A160" s="512" t="s">
        <v>60</v>
      </c>
      <c r="B160" s="513"/>
      <c r="C160" s="513"/>
      <c r="D160" s="513"/>
      <c r="E160" s="513"/>
      <c r="F160" s="513"/>
      <c r="G160" s="513"/>
      <c r="H160" s="513"/>
      <c r="I160" s="513"/>
      <c r="J160" s="514"/>
      <c r="K160" s="862"/>
      <c r="L160" s="862"/>
      <c r="M160" s="862"/>
      <c r="N160" s="377"/>
      <c r="O160" s="377"/>
      <c r="P160" s="377"/>
      <c r="Q160" s="377"/>
      <c r="R160" s="377"/>
      <c r="S160" s="377"/>
      <c r="T160" s="378"/>
      <c r="U160" s="349"/>
      <c r="V160" s="348"/>
      <c r="W160" s="349"/>
      <c r="X160" s="349"/>
      <c r="Y160" s="425"/>
      <c r="Z160" s="109"/>
      <c r="AA160" s="109"/>
      <c r="AB160" s="109"/>
      <c r="AC160" s="109"/>
      <c r="AD160" s="109"/>
      <c r="AE160" s="115"/>
      <c r="AF160" s="108"/>
      <c r="AG160" s="109"/>
      <c r="AH160" s="109"/>
      <c r="AI160" s="110"/>
      <c r="AJ160" s="137"/>
      <c r="AK160" s="111"/>
      <c r="AL160" s="111"/>
      <c r="AM160" s="111"/>
      <c r="AN160" s="112"/>
      <c r="AO160" s="108"/>
      <c r="AP160" s="109"/>
      <c r="AQ160" s="109"/>
      <c r="AR160" s="113"/>
      <c r="AS160" s="114"/>
      <c r="AT160" s="109"/>
      <c r="AU160" s="111"/>
      <c r="AV160" s="111"/>
      <c r="AW160" s="115"/>
      <c r="AX160" s="108"/>
      <c r="AY160" s="109"/>
      <c r="AZ160" s="109"/>
      <c r="BA160" s="113"/>
      <c r="BB160" s="114"/>
      <c r="BC160" s="109"/>
      <c r="BD160" s="111"/>
      <c r="BE160" s="111"/>
      <c r="BF160" s="115"/>
      <c r="BG160" s="108"/>
      <c r="BH160" s="108"/>
      <c r="BI160" s="109"/>
      <c r="BJ160" s="109"/>
      <c r="BK160" s="109"/>
      <c r="BL160" s="115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</row>
    <row r="161" spans="1:119" s="293" customFormat="1" x14ac:dyDescent="0.2">
      <c r="A161" s="438" t="s">
        <v>244</v>
      </c>
      <c r="B161" s="439" t="s">
        <v>245</v>
      </c>
      <c r="C161" s="439"/>
      <c r="D161" s="439"/>
      <c r="E161" s="439"/>
      <c r="F161" s="439"/>
      <c r="G161" s="439"/>
      <c r="H161" s="439"/>
      <c r="I161" s="439"/>
      <c r="J161" s="440"/>
      <c r="K161" s="835"/>
      <c r="L161" s="835"/>
      <c r="M161" s="836"/>
      <c r="N161" s="387"/>
      <c r="O161" s="387"/>
      <c r="P161" s="387"/>
      <c r="Q161" s="387"/>
      <c r="R161" s="387"/>
      <c r="S161" s="387"/>
      <c r="T161" s="388"/>
      <c r="U161" s="349"/>
      <c r="V161" s="348"/>
      <c r="W161" s="349"/>
      <c r="X161" s="349"/>
      <c r="Y161" s="425"/>
      <c r="Z161" s="483"/>
      <c r="AA161" s="483"/>
      <c r="AB161" s="483"/>
      <c r="AC161" s="483"/>
      <c r="AD161" s="483"/>
      <c r="AE161" s="115"/>
      <c r="AF161" s="482"/>
      <c r="AG161" s="483"/>
      <c r="AH161" s="483"/>
      <c r="AI161" s="139"/>
      <c r="AJ161" s="140"/>
      <c r="AK161" s="141"/>
      <c r="AL161" s="141"/>
      <c r="AM161" s="141"/>
      <c r="AN161" s="142"/>
      <c r="AO161" s="482"/>
      <c r="AP161" s="483"/>
      <c r="AQ161" s="483"/>
      <c r="AR161" s="113"/>
      <c r="AS161" s="114"/>
      <c r="AT161" s="483"/>
      <c r="AU161" s="141"/>
      <c r="AV161" s="141"/>
      <c r="AW161" s="115"/>
      <c r="AX161" s="482"/>
      <c r="AY161" s="483"/>
      <c r="AZ161" s="483"/>
      <c r="BA161" s="113"/>
      <c r="BB161" s="114"/>
      <c r="BC161" s="483"/>
      <c r="BD161" s="141"/>
      <c r="BE161" s="141"/>
      <c r="BF161" s="115"/>
      <c r="BG161" s="482"/>
      <c r="BH161" s="482"/>
      <c r="BI161" s="483"/>
      <c r="BJ161" s="483"/>
      <c r="BK161" s="483"/>
      <c r="BL161" s="115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</row>
    <row r="162" spans="1:119" x14ac:dyDescent="0.2">
      <c r="A162" s="834" t="s">
        <v>168</v>
      </c>
      <c r="B162" s="820"/>
      <c r="C162" s="820"/>
      <c r="D162" s="833"/>
      <c r="E162" s="833"/>
      <c r="F162" s="833"/>
      <c r="G162" s="846">
        <v>0</v>
      </c>
      <c r="H162" s="847"/>
      <c r="I162" s="833" t="str">
        <f>$K$4</f>
        <v>EUR</v>
      </c>
      <c r="J162" s="833"/>
      <c r="K162" s="249">
        <f>G162/($G$4+$G$5+$G$6+$G$7)</f>
        <v>0</v>
      </c>
      <c r="L162" s="611">
        <f t="shared" ref="L162:L164" si="206">$K$5</f>
        <v>0.85</v>
      </c>
      <c r="M162" s="260">
        <f t="shared" ref="M162:M225" si="207">ROUND(K162/L162,2)</f>
        <v>0</v>
      </c>
      <c r="N162" s="592">
        <f t="shared" ref="N162:N167" si="208">ROUND(M162*$G$4,2)</f>
        <v>0</v>
      </c>
      <c r="O162" s="592">
        <f t="shared" ref="O162:O167" si="209">ROUND(M162*$G$5,2)</f>
        <v>0</v>
      </c>
      <c r="P162" s="596">
        <f t="shared" ref="P162:P167" si="210">ROUND(M162*$G$7,2)</f>
        <v>0</v>
      </c>
      <c r="Q162" s="595">
        <f t="shared" ref="Q162:Q167" si="211">ROUND(M162*$G$6,2)</f>
        <v>0</v>
      </c>
      <c r="R162" s="380"/>
      <c r="S162" s="380"/>
      <c r="T162" s="381"/>
      <c r="U162" s="382">
        <f t="shared" ref="U162:U167" si="212">ROUND(N162+O162+P162+Q162+R162+S162+T162,2)</f>
        <v>0</v>
      </c>
      <c r="V162" s="350">
        <v>0</v>
      </c>
      <c r="W162" s="355">
        <v>0</v>
      </c>
      <c r="X162" s="355">
        <v>0</v>
      </c>
      <c r="Y162" s="432">
        <v>0</v>
      </c>
      <c r="Z162" s="287">
        <v>0</v>
      </c>
      <c r="AA162" s="287">
        <v>0</v>
      </c>
      <c r="AB162" s="225">
        <v>0</v>
      </c>
      <c r="AC162" s="225">
        <v>0</v>
      </c>
      <c r="AD162" s="227">
        <v>0</v>
      </c>
      <c r="AE162" s="304">
        <v>0</v>
      </c>
      <c r="AF162" s="116"/>
      <c r="AG162" s="117"/>
      <c r="AH162" s="118"/>
      <c r="AI162" s="119">
        <v>0</v>
      </c>
      <c r="AJ162" s="120">
        <f t="shared" ref="AJ162:AJ216" si="213">$AJ$5</f>
        <v>0.85</v>
      </c>
      <c r="AK162" s="121">
        <f t="shared" ref="AK162:AK167" si="214">ROUND(AI162/AJ162,2)</f>
        <v>0</v>
      </c>
      <c r="AL162" s="121">
        <v>0</v>
      </c>
      <c r="AM162" s="121">
        <f t="shared" ref="AM162:AM167" si="215">AK162+AL162</f>
        <v>0</v>
      </c>
      <c r="AN162" s="122">
        <f>ROUND((Z162+AA162)-(AK162+AL162),2)</f>
        <v>0</v>
      </c>
      <c r="AO162" s="116"/>
      <c r="AP162" s="117"/>
      <c r="AQ162" s="117"/>
      <c r="AR162" s="123">
        <v>0</v>
      </c>
      <c r="AS162" s="120">
        <f t="shared" ref="AS162:AS216" si="216">$AS$5</f>
        <v>0.85</v>
      </c>
      <c r="AT162" s="125">
        <f t="shared" ref="AT162:AT167" si="217">ROUND(AR162/AS162,2)</f>
        <v>0</v>
      </c>
      <c r="AU162" s="121">
        <v>0</v>
      </c>
      <c r="AV162" s="121">
        <f t="shared" ref="AV162:AV167" si="218">AT162+AU162</f>
        <v>0</v>
      </c>
      <c r="AW162" s="122">
        <f t="shared" ref="AW162:AW167" si="219">ROUND((AB162+AC162)-(AV162),2)</f>
        <v>0</v>
      </c>
      <c r="AX162" s="116"/>
      <c r="AY162" s="117"/>
      <c r="AZ162" s="117"/>
      <c r="BA162" s="123">
        <v>0</v>
      </c>
      <c r="BB162" s="120">
        <f t="shared" ref="BB162:BB216" si="220">$BB$5</f>
        <v>0.85</v>
      </c>
      <c r="BC162" s="125">
        <f t="shared" ref="BC162:BC167" si="221">ROUND(BA162/BB162,2)</f>
        <v>0</v>
      </c>
      <c r="BD162" s="121">
        <v>0</v>
      </c>
      <c r="BE162" s="121">
        <f t="shared" ref="BE162:BE167" si="222">BC162+BD162</f>
        <v>0</v>
      </c>
      <c r="BF162" s="122">
        <f t="shared" ref="BF162:BF167" si="223">ROUND((AD162+AE162)-(BE162),2)</f>
        <v>0</v>
      </c>
      <c r="BG162" s="295">
        <f t="shared" ref="BG162:BG167" si="224">U162-V162-W162-X162-AM162-AV162-BE162</f>
        <v>0</v>
      </c>
      <c r="BH162" s="296">
        <v>0</v>
      </c>
      <c r="BI162" s="297">
        <v>0</v>
      </c>
      <c r="BJ162" s="297">
        <v>0</v>
      </c>
      <c r="BK162" s="298">
        <v>0</v>
      </c>
      <c r="BL162" s="298">
        <v>0</v>
      </c>
    </row>
    <row r="163" spans="1:119" x14ac:dyDescent="0.2">
      <c r="A163" s="834"/>
      <c r="B163" s="820"/>
      <c r="C163" s="820"/>
      <c r="D163" s="833"/>
      <c r="E163" s="833"/>
      <c r="F163" s="833"/>
      <c r="G163" s="846">
        <v>0</v>
      </c>
      <c r="H163" s="847"/>
      <c r="I163" s="833" t="str">
        <f>$K$4</f>
        <v>EUR</v>
      </c>
      <c r="J163" s="833"/>
      <c r="K163" s="249">
        <f t="shared" ref="K163:K164" si="225">G163/($G$4+$G$5+$G$6+$G$7)</f>
        <v>0</v>
      </c>
      <c r="L163" s="611">
        <f t="shared" si="206"/>
        <v>0.85</v>
      </c>
      <c r="M163" s="260">
        <f t="shared" si="207"/>
        <v>0</v>
      </c>
      <c r="N163" s="592">
        <f t="shared" si="208"/>
        <v>0</v>
      </c>
      <c r="O163" s="592">
        <f t="shared" si="209"/>
        <v>0</v>
      </c>
      <c r="P163" s="596">
        <f t="shared" si="210"/>
        <v>0</v>
      </c>
      <c r="Q163" s="595">
        <f t="shared" si="211"/>
        <v>0</v>
      </c>
      <c r="R163" s="380"/>
      <c r="S163" s="380"/>
      <c r="T163" s="381"/>
      <c r="U163" s="382">
        <f t="shared" si="212"/>
        <v>0</v>
      </c>
      <c r="V163" s="350">
        <v>0</v>
      </c>
      <c r="W163" s="355">
        <v>0</v>
      </c>
      <c r="X163" s="355">
        <v>0</v>
      </c>
      <c r="Y163" s="432">
        <v>0</v>
      </c>
      <c r="Z163" s="287">
        <v>0</v>
      </c>
      <c r="AA163" s="287">
        <v>0</v>
      </c>
      <c r="AB163" s="225">
        <v>0</v>
      </c>
      <c r="AC163" s="225">
        <v>0</v>
      </c>
      <c r="AD163" s="227">
        <v>0</v>
      </c>
      <c r="AE163" s="304">
        <v>0</v>
      </c>
      <c r="AF163" s="116"/>
      <c r="AG163" s="117"/>
      <c r="AH163" s="118"/>
      <c r="AI163" s="119">
        <v>0</v>
      </c>
      <c r="AJ163" s="120">
        <f t="shared" si="213"/>
        <v>0.85</v>
      </c>
      <c r="AK163" s="121">
        <f t="shared" si="214"/>
        <v>0</v>
      </c>
      <c r="AL163" s="121">
        <v>0</v>
      </c>
      <c r="AM163" s="121">
        <f t="shared" si="215"/>
        <v>0</v>
      </c>
      <c r="AN163" s="122">
        <f>ROUND((Z163+AA163)-(AK163+AL163),2)</f>
        <v>0</v>
      </c>
      <c r="AO163" s="116"/>
      <c r="AP163" s="117"/>
      <c r="AQ163" s="117"/>
      <c r="AR163" s="123">
        <v>0</v>
      </c>
      <c r="AS163" s="120">
        <f t="shared" si="216"/>
        <v>0.85</v>
      </c>
      <c r="AT163" s="125">
        <f t="shared" si="217"/>
        <v>0</v>
      </c>
      <c r="AU163" s="121">
        <v>0</v>
      </c>
      <c r="AV163" s="121">
        <f t="shared" si="218"/>
        <v>0</v>
      </c>
      <c r="AW163" s="122">
        <f t="shared" si="219"/>
        <v>0</v>
      </c>
      <c r="AX163" s="116"/>
      <c r="AY163" s="117"/>
      <c r="AZ163" s="117"/>
      <c r="BA163" s="123">
        <v>0</v>
      </c>
      <c r="BB163" s="120">
        <f t="shared" si="220"/>
        <v>0.85</v>
      </c>
      <c r="BC163" s="125">
        <f t="shared" si="221"/>
        <v>0</v>
      </c>
      <c r="BD163" s="121">
        <v>0</v>
      </c>
      <c r="BE163" s="121">
        <f t="shared" si="222"/>
        <v>0</v>
      </c>
      <c r="BF163" s="122">
        <f t="shared" si="223"/>
        <v>0</v>
      </c>
      <c r="BG163" s="295">
        <f t="shared" si="224"/>
        <v>0</v>
      </c>
      <c r="BH163" s="296">
        <v>0</v>
      </c>
      <c r="BI163" s="297">
        <v>0</v>
      </c>
      <c r="BJ163" s="297">
        <v>0</v>
      </c>
      <c r="BK163" s="298">
        <v>0</v>
      </c>
      <c r="BL163" s="298">
        <v>0</v>
      </c>
    </row>
    <row r="164" spans="1:119" x14ac:dyDescent="0.2">
      <c r="A164" s="834"/>
      <c r="B164" s="820"/>
      <c r="C164" s="820"/>
      <c r="D164" s="833"/>
      <c r="E164" s="833"/>
      <c r="F164" s="833"/>
      <c r="G164" s="846">
        <v>0</v>
      </c>
      <c r="H164" s="847"/>
      <c r="I164" s="833" t="str">
        <f>$K$4</f>
        <v>EUR</v>
      </c>
      <c r="J164" s="833"/>
      <c r="K164" s="249">
        <f t="shared" si="225"/>
        <v>0</v>
      </c>
      <c r="L164" s="611">
        <f t="shared" si="206"/>
        <v>0.85</v>
      </c>
      <c r="M164" s="260">
        <f t="shared" si="207"/>
        <v>0</v>
      </c>
      <c r="N164" s="592">
        <f t="shared" si="208"/>
        <v>0</v>
      </c>
      <c r="O164" s="592">
        <f t="shared" si="209"/>
        <v>0</v>
      </c>
      <c r="P164" s="596">
        <f t="shared" si="210"/>
        <v>0</v>
      </c>
      <c r="Q164" s="595">
        <f t="shared" si="211"/>
        <v>0</v>
      </c>
      <c r="R164" s="380"/>
      <c r="S164" s="380"/>
      <c r="T164" s="381"/>
      <c r="U164" s="382">
        <f t="shared" si="212"/>
        <v>0</v>
      </c>
      <c r="V164" s="350">
        <v>0</v>
      </c>
      <c r="W164" s="355">
        <v>0</v>
      </c>
      <c r="X164" s="355">
        <v>0</v>
      </c>
      <c r="Y164" s="432">
        <v>0</v>
      </c>
      <c r="Z164" s="287">
        <v>0</v>
      </c>
      <c r="AA164" s="287">
        <v>0</v>
      </c>
      <c r="AB164" s="225">
        <v>0</v>
      </c>
      <c r="AC164" s="225">
        <v>0</v>
      </c>
      <c r="AD164" s="227">
        <v>0</v>
      </c>
      <c r="AE164" s="304">
        <v>0</v>
      </c>
      <c r="AF164" s="116"/>
      <c r="AG164" s="117"/>
      <c r="AH164" s="118"/>
      <c r="AI164" s="119">
        <v>0</v>
      </c>
      <c r="AJ164" s="120">
        <f t="shared" si="213"/>
        <v>0.85</v>
      </c>
      <c r="AK164" s="121">
        <f t="shared" si="214"/>
        <v>0</v>
      </c>
      <c r="AL164" s="121">
        <v>0</v>
      </c>
      <c r="AM164" s="121">
        <f t="shared" si="215"/>
        <v>0</v>
      </c>
      <c r="AN164" s="122">
        <f>ROUND((Z164+AA164)-(AK164+AL164),2)</f>
        <v>0</v>
      </c>
      <c r="AO164" s="116"/>
      <c r="AP164" s="117"/>
      <c r="AQ164" s="117"/>
      <c r="AR164" s="123">
        <v>0</v>
      </c>
      <c r="AS164" s="120">
        <f t="shared" si="216"/>
        <v>0.85</v>
      </c>
      <c r="AT164" s="125">
        <f t="shared" si="217"/>
        <v>0</v>
      </c>
      <c r="AU164" s="121">
        <v>0</v>
      </c>
      <c r="AV164" s="121">
        <f t="shared" si="218"/>
        <v>0</v>
      </c>
      <c r="AW164" s="122">
        <f t="shared" si="219"/>
        <v>0</v>
      </c>
      <c r="AX164" s="116"/>
      <c r="AY164" s="117"/>
      <c r="AZ164" s="117"/>
      <c r="BA164" s="123">
        <v>0</v>
      </c>
      <c r="BB164" s="120">
        <f t="shared" si="220"/>
        <v>0.85</v>
      </c>
      <c r="BC164" s="125">
        <f t="shared" si="221"/>
        <v>0</v>
      </c>
      <c r="BD164" s="121">
        <v>0</v>
      </c>
      <c r="BE164" s="121">
        <f t="shared" si="222"/>
        <v>0</v>
      </c>
      <c r="BF164" s="122">
        <f t="shared" si="223"/>
        <v>0</v>
      </c>
      <c r="BG164" s="295">
        <f t="shared" si="224"/>
        <v>0</v>
      </c>
      <c r="BH164" s="296">
        <v>0</v>
      </c>
      <c r="BI164" s="297">
        <v>0</v>
      </c>
      <c r="BJ164" s="297">
        <v>0</v>
      </c>
      <c r="BK164" s="298">
        <v>0</v>
      </c>
      <c r="BL164" s="298">
        <v>0</v>
      </c>
    </row>
    <row r="165" spans="1:119" ht="12.75" customHeight="1" x14ac:dyDescent="0.2">
      <c r="A165" s="827" t="s">
        <v>169</v>
      </c>
      <c r="B165" s="828"/>
      <c r="C165" s="828"/>
      <c r="D165" s="828"/>
      <c r="E165" s="828"/>
      <c r="F165" s="828"/>
      <c r="G165" s="828"/>
      <c r="H165" s="828"/>
      <c r="I165" s="828"/>
      <c r="J165" s="829"/>
      <c r="K165" s="247">
        <v>0</v>
      </c>
      <c r="L165" s="611">
        <f t="shared" ref="L165:L225" si="226">$K$5</f>
        <v>0.85</v>
      </c>
      <c r="M165" s="245">
        <f t="shared" si="207"/>
        <v>0</v>
      </c>
      <c r="N165" s="592">
        <f t="shared" si="208"/>
        <v>0</v>
      </c>
      <c r="O165" s="592">
        <f t="shared" si="209"/>
        <v>0</v>
      </c>
      <c r="P165" s="596">
        <f t="shared" si="210"/>
        <v>0</v>
      </c>
      <c r="Q165" s="595">
        <f t="shared" si="211"/>
        <v>0</v>
      </c>
      <c r="R165" s="380"/>
      <c r="S165" s="463">
        <v>0</v>
      </c>
      <c r="T165" s="464">
        <v>0</v>
      </c>
      <c r="U165" s="382">
        <f t="shared" si="212"/>
        <v>0</v>
      </c>
      <c r="V165" s="350">
        <v>0</v>
      </c>
      <c r="W165" s="355">
        <v>0</v>
      </c>
      <c r="X165" s="355">
        <v>0</v>
      </c>
      <c r="Y165" s="432">
        <v>0</v>
      </c>
      <c r="Z165" s="287">
        <v>0</v>
      </c>
      <c r="AA165" s="287">
        <v>0</v>
      </c>
      <c r="AB165" s="225">
        <v>0</v>
      </c>
      <c r="AC165" s="225">
        <v>0</v>
      </c>
      <c r="AD165" s="227">
        <v>0</v>
      </c>
      <c r="AE165" s="304">
        <v>0</v>
      </c>
      <c r="AF165" s="138"/>
      <c r="AG165" s="117"/>
      <c r="AH165" s="118"/>
      <c r="AI165" s="119">
        <v>0</v>
      </c>
      <c r="AJ165" s="120">
        <f t="shared" si="213"/>
        <v>0.85</v>
      </c>
      <c r="AK165" s="121">
        <f t="shared" si="214"/>
        <v>0</v>
      </c>
      <c r="AL165" s="121">
        <v>0</v>
      </c>
      <c r="AM165" s="121">
        <f t="shared" si="215"/>
        <v>0</v>
      </c>
      <c r="AN165" s="122">
        <f>ROUND((Z165+AA165)-(AM165),2)</f>
        <v>0</v>
      </c>
      <c r="AO165" s="138"/>
      <c r="AP165" s="117"/>
      <c r="AQ165" s="117"/>
      <c r="AR165" s="123">
        <v>0</v>
      </c>
      <c r="AS165" s="120">
        <f t="shared" si="216"/>
        <v>0.85</v>
      </c>
      <c r="AT165" s="121">
        <f t="shared" si="217"/>
        <v>0</v>
      </c>
      <c r="AU165" s="121">
        <v>0</v>
      </c>
      <c r="AV165" s="121">
        <f t="shared" si="218"/>
        <v>0</v>
      </c>
      <c r="AW165" s="122">
        <f t="shared" si="219"/>
        <v>0</v>
      </c>
      <c r="AX165" s="138"/>
      <c r="AY165" s="117"/>
      <c r="AZ165" s="117"/>
      <c r="BA165" s="123">
        <v>0</v>
      </c>
      <c r="BB165" s="120">
        <f t="shared" si="220"/>
        <v>0.85</v>
      </c>
      <c r="BC165" s="121">
        <f t="shared" si="221"/>
        <v>0</v>
      </c>
      <c r="BD165" s="121">
        <v>0</v>
      </c>
      <c r="BE165" s="121">
        <f t="shared" si="222"/>
        <v>0</v>
      </c>
      <c r="BF165" s="122">
        <f t="shared" si="223"/>
        <v>0</v>
      </c>
      <c r="BG165" s="295">
        <f t="shared" si="224"/>
        <v>0</v>
      </c>
      <c r="BH165" s="305">
        <v>0</v>
      </c>
      <c r="BI165" s="306">
        <v>0</v>
      </c>
      <c r="BJ165" s="306">
        <v>0</v>
      </c>
      <c r="BK165" s="307">
        <v>0</v>
      </c>
      <c r="BL165" s="307">
        <v>0</v>
      </c>
    </row>
    <row r="166" spans="1:119" x14ac:dyDescent="0.2">
      <c r="A166" s="827"/>
      <c r="B166" s="828"/>
      <c r="C166" s="828"/>
      <c r="D166" s="828"/>
      <c r="E166" s="828"/>
      <c r="F166" s="828"/>
      <c r="G166" s="828"/>
      <c r="H166" s="828"/>
      <c r="I166" s="828"/>
      <c r="J166" s="829"/>
      <c r="K166" s="247">
        <v>0</v>
      </c>
      <c r="L166" s="611">
        <f t="shared" si="226"/>
        <v>0.85</v>
      </c>
      <c r="M166" s="245">
        <f t="shared" si="207"/>
        <v>0</v>
      </c>
      <c r="N166" s="592">
        <f t="shared" si="208"/>
        <v>0</v>
      </c>
      <c r="O166" s="592">
        <f t="shared" si="209"/>
        <v>0</v>
      </c>
      <c r="P166" s="596">
        <f t="shared" si="210"/>
        <v>0</v>
      </c>
      <c r="Q166" s="595">
        <f t="shared" si="211"/>
        <v>0</v>
      </c>
      <c r="R166" s="380"/>
      <c r="S166" s="463">
        <v>0</v>
      </c>
      <c r="T166" s="464">
        <v>0</v>
      </c>
      <c r="U166" s="382">
        <f t="shared" si="212"/>
        <v>0</v>
      </c>
      <c r="V166" s="350">
        <v>0</v>
      </c>
      <c r="W166" s="355">
        <v>0</v>
      </c>
      <c r="X166" s="355">
        <v>0</v>
      </c>
      <c r="Y166" s="432">
        <v>0</v>
      </c>
      <c r="Z166" s="287">
        <v>0</v>
      </c>
      <c r="AA166" s="287">
        <v>0</v>
      </c>
      <c r="AB166" s="225">
        <v>0</v>
      </c>
      <c r="AC166" s="225">
        <v>0</v>
      </c>
      <c r="AD166" s="227">
        <v>0</v>
      </c>
      <c r="AE166" s="304">
        <v>0</v>
      </c>
      <c r="AF166" s="138"/>
      <c r="AG166" s="117"/>
      <c r="AH166" s="118"/>
      <c r="AI166" s="119">
        <v>0</v>
      </c>
      <c r="AJ166" s="120">
        <f t="shared" si="213"/>
        <v>0.85</v>
      </c>
      <c r="AK166" s="121">
        <f t="shared" si="214"/>
        <v>0</v>
      </c>
      <c r="AL166" s="121">
        <v>0</v>
      </c>
      <c r="AM166" s="121">
        <f t="shared" si="215"/>
        <v>0</v>
      </c>
      <c r="AN166" s="122">
        <f>ROUND((Z166+AA166)-(AM166),2)</f>
        <v>0</v>
      </c>
      <c r="AO166" s="138"/>
      <c r="AP166" s="117"/>
      <c r="AQ166" s="117"/>
      <c r="AR166" s="123">
        <v>0</v>
      </c>
      <c r="AS166" s="120">
        <f t="shared" si="216"/>
        <v>0.85</v>
      </c>
      <c r="AT166" s="121">
        <f t="shared" si="217"/>
        <v>0</v>
      </c>
      <c r="AU166" s="121">
        <v>0</v>
      </c>
      <c r="AV166" s="121">
        <f t="shared" si="218"/>
        <v>0</v>
      </c>
      <c r="AW166" s="122">
        <f t="shared" si="219"/>
        <v>0</v>
      </c>
      <c r="AX166" s="138"/>
      <c r="AY166" s="117"/>
      <c r="AZ166" s="117"/>
      <c r="BA166" s="123">
        <v>0</v>
      </c>
      <c r="BB166" s="120">
        <f t="shared" si="220"/>
        <v>0.85</v>
      </c>
      <c r="BC166" s="121">
        <f t="shared" si="221"/>
        <v>0</v>
      </c>
      <c r="BD166" s="121">
        <v>0</v>
      </c>
      <c r="BE166" s="121">
        <f t="shared" si="222"/>
        <v>0</v>
      </c>
      <c r="BF166" s="122">
        <f t="shared" si="223"/>
        <v>0</v>
      </c>
      <c r="BG166" s="295">
        <f t="shared" si="224"/>
        <v>0</v>
      </c>
      <c r="BH166" s="305">
        <v>0</v>
      </c>
      <c r="BI166" s="306">
        <v>0</v>
      </c>
      <c r="BJ166" s="306">
        <v>0</v>
      </c>
      <c r="BK166" s="307">
        <v>0</v>
      </c>
      <c r="BL166" s="307">
        <v>0</v>
      </c>
    </row>
    <row r="167" spans="1:119" x14ac:dyDescent="0.2">
      <c r="A167" s="827"/>
      <c r="B167" s="828"/>
      <c r="C167" s="828"/>
      <c r="D167" s="828"/>
      <c r="E167" s="828"/>
      <c r="F167" s="828"/>
      <c r="G167" s="828"/>
      <c r="H167" s="828"/>
      <c r="I167" s="828"/>
      <c r="J167" s="829"/>
      <c r="K167" s="247">
        <v>0</v>
      </c>
      <c r="L167" s="611">
        <f t="shared" si="226"/>
        <v>0.85</v>
      </c>
      <c r="M167" s="245">
        <f t="shared" si="207"/>
        <v>0</v>
      </c>
      <c r="N167" s="592">
        <f t="shared" si="208"/>
        <v>0</v>
      </c>
      <c r="O167" s="592">
        <f t="shared" si="209"/>
        <v>0</v>
      </c>
      <c r="P167" s="596">
        <f t="shared" si="210"/>
        <v>0</v>
      </c>
      <c r="Q167" s="595">
        <f t="shared" si="211"/>
        <v>0</v>
      </c>
      <c r="R167" s="380"/>
      <c r="S167" s="463">
        <v>0</v>
      </c>
      <c r="T167" s="464">
        <v>0</v>
      </c>
      <c r="U167" s="382">
        <f t="shared" si="212"/>
        <v>0</v>
      </c>
      <c r="V167" s="350">
        <v>0</v>
      </c>
      <c r="W167" s="355">
        <v>0</v>
      </c>
      <c r="X167" s="355">
        <v>0</v>
      </c>
      <c r="Y167" s="432">
        <v>0</v>
      </c>
      <c r="Z167" s="287">
        <v>0</v>
      </c>
      <c r="AA167" s="287">
        <v>0</v>
      </c>
      <c r="AB167" s="225">
        <v>0</v>
      </c>
      <c r="AC167" s="225">
        <v>0</v>
      </c>
      <c r="AD167" s="227">
        <v>0</v>
      </c>
      <c r="AE167" s="304">
        <v>0</v>
      </c>
      <c r="AF167" s="138"/>
      <c r="AG167" s="117"/>
      <c r="AH167" s="118"/>
      <c r="AI167" s="119">
        <v>0</v>
      </c>
      <c r="AJ167" s="120">
        <f t="shared" si="213"/>
        <v>0.85</v>
      </c>
      <c r="AK167" s="121">
        <f t="shared" si="214"/>
        <v>0</v>
      </c>
      <c r="AL167" s="121">
        <v>0</v>
      </c>
      <c r="AM167" s="121">
        <f t="shared" si="215"/>
        <v>0</v>
      </c>
      <c r="AN167" s="122">
        <f>ROUND((Z167+AA167)-(AM167),2)</f>
        <v>0</v>
      </c>
      <c r="AO167" s="138"/>
      <c r="AP167" s="117"/>
      <c r="AQ167" s="117"/>
      <c r="AR167" s="123">
        <v>0</v>
      </c>
      <c r="AS167" s="120">
        <f t="shared" si="216"/>
        <v>0.85</v>
      </c>
      <c r="AT167" s="121">
        <f t="shared" si="217"/>
        <v>0</v>
      </c>
      <c r="AU167" s="121">
        <v>0</v>
      </c>
      <c r="AV167" s="121">
        <f t="shared" si="218"/>
        <v>0</v>
      </c>
      <c r="AW167" s="122">
        <f t="shared" si="219"/>
        <v>0</v>
      </c>
      <c r="AX167" s="138"/>
      <c r="AY167" s="117"/>
      <c r="AZ167" s="117"/>
      <c r="BA167" s="123">
        <v>0</v>
      </c>
      <c r="BB167" s="120">
        <f t="shared" si="220"/>
        <v>0.85</v>
      </c>
      <c r="BC167" s="121">
        <f t="shared" si="221"/>
        <v>0</v>
      </c>
      <c r="BD167" s="121">
        <v>0</v>
      </c>
      <c r="BE167" s="121">
        <f t="shared" si="222"/>
        <v>0</v>
      </c>
      <c r="BF167" s="122">
        <f t="shared" si="223"/>
        <v>0</v>
      </c>
      <c r="BG167" s="295">
        <f t="shared" si="224"/>
        <v>0</v>
      </c>
      <c r="BH167" s="305">
        <v>0</v>
      </c>
      <c r="BI167" s="306">
        <v>0</v>
      </c>
      <c r="BJ167" s="306">
        <v>0</v>
      </c>
      <c r="BK167" s="307">
        <v>0</v>
      </c>
      <c r="BL167" s="307">
        <v>0</v>
      </c>
    </row>
    <row r="168" spans="1:119" s="293" customFormat="1" x14ac:dyDescent="0.2">
      <c r="A168" s="438" t="s">
        <v>244</v>
      </c>
      <c r="B168" s="439" t="s">
        <v>245</v>
      </c>
      <c r="C168" s="439"/>
      <c r="D168" s="439"/>
      <c r="E168" s="439"/>
      <c r="F168" s="439"/>
      <c r="G168" s="439"/>
      <c r="H168" s="439"/>
      <c r="I168" s="439"/>
      <c r="J168" s="440"/>
      <c r="K168" s="835"/>
      <c r="L168" s="835"/>
      <c r="M168" s="836"/>
      <c r="N168" s="387"/>
      <c r="O168" s="387"/>
      <c r="P168" s="387"/>
      <c r="Q168" s="387"/>
      <c r="R168" s="387"/>
      <c r="S168" s="387"/>
      <c r="T168" s="388"/>
      <c r="U168" s="349"/>
      <c r="V168" s="348"/>
      <c r="W168" s="349"/>
      <c r="X168" s="349"/>
      <c r="Y168" s="425"/>
      <c r="Z168" s="483"/>
      <c r="AA168" s="483"/>
      <c r="AB168" s="483"/>
      <c r="AC168" s="483"/>
      <c r="AD168" s="483"/>
      <c r="AE168" s="115"/>
      <c r="AF168" s="482"/>
      <c r="AG168" s="483"/>
      <c r="AH168" s="483"/>
      <c r="AI168" s="139"/>
      <c r="AJ168" s="140"/>
      <c r="AK168" s="141"/>
      <c r="AL168" s="141"/>
      <c r="AM168" s="141"/>
      <c r="AN168" s="142"/>
      <c r="AO168" s="482"/>
      <c r="AP168" s="483"/>
      <c r="AQ168" s="483"/>
      <c r="AR168" s="113"/>
      <c r="AS168" s="114"/>
      <c r="AT168" s="483"/>
      <c r="AU168" s="141"/>
      <c r="AV168" s="141"/>
      <c r="AW168" s="115"/>
      <c r="AX168" s="482"/>
      <c r="AY168" s="483"/>
      <c r="AZ168" s="483"/>
      <c r="BA168" s="113"/>
      <c r="BB168" s="114"/>
      <c r="BC168" s="483"/>
      <c r="BD168" s="141"/>
      <c r="BE168" s="141"/>
      <c r="BF168" s="115"/>
      <c r="BG168" s="482"/>
      <c r="BH168" s="482"/>
      <c r="BI168" s="483"/>
      <c r="BJ168" s="483"/>
      <c r="BK168" s="483"/>
      <c r="BL168" s="115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</row>
    <row r="169" spans="1:119" x14ac:dyDescent="0.2">
      <c r="A169" s="834" t="s">
        <v>168</v>
      </c>
      <c r="B169" s="820"/>
      <c r="C169" s="820"/>
      <c r="D169" s="833"/>
      <c r="E169" s="833"/>
      <c r="F169" s="833"/>
      <c r="G169" s="846">
        <v>0</v>
      </c>
      <c r="H169" s="847"/>
      <c r="I169" s="833" t="str">
        <f>$K$4</f>
        <v>EUR</v>
      </c>
      <c r="J169" s="833"/>
      <c r="K169" s="249">
        <f>G169/($G$4+$G$5+$G$6+$G$7)</f>
        <v>0</v>
      </c>
      <c r="L169" s="611">
        <f t="shared" ref="L169:L171" si="227">$K$5</f>
        <v>0.85</v>
      </c>
      <c r="M169" s="260">
        <f t="shared" ref="M169:M174" si="228">ROUND(K169/L169,2)</f>
        <v>0</v>
      </c>
      <c r="N169" s="592">
        <f t="shared" ref="N169:N174" si="229">ROUND(M169*$G$4,2)</f>
        <v>0</v>
      </c>
      <c r="O169" s="592">
        <f t="shared" ref="O169:O174" si="230">ROUND(M169*$G$5,2)</f>
        <v>0</v>
      </c>
      <c r="P169" s="596">
        <f t="shared" ref="P169:P174" si="231">ROUND(M169*$G$7,2)</f>
        <v>0</v>
      </c>
      <c r="Q169" s="595">
        <f t="shared" ref="Q169:Q174" si="232">ROUND(M169*$G$6,2)</f>
        <v>0</v>
      </c>
      <c r="R169" s="380"/>
      <c r="S169" s="380"/>
      <c r="T169" s="381"/>
      <c r="U169" s="382">
        <f t="shared" ref="U169:U174" si="233">ROUND(N169+O169+P169+Q169+R169+S169+T169,2)</f>
        <v>0</v>
      </c>
      <c r="V169" s="350">
        <v>0</v>
      </c>
      <c r="W169" s="355">
        <v>0</v>
      </c>
      <c r="X169" s="355">
        <v>0</v>
      </c>
      <c r="Y169" s="432">
        <v>0</v>
      </c>
      <c r="Z169" s="287">
        <v>0</v>
      </c>
      <c r="AA169" s="287">
        <v>0</v>
      </c>
      <c r="AB169" s="225">
        <v>0</v>
      </c>
      <c r="AC169" s="225">
        <v>0</v>
      </c>
      <c r="AD169" s="227">
        <v>0</v>
      </c>
      <c r="AE169" s="304">
        <v>0</v>
      </c>
      <c r="AF169" s="116"/>
      <c r="AG169" s="117"/>
      <c r="AH169" s="118"/>
      <c r="AI169" s="119">
        <v>0</v>
      </c>
      <c r="AJ169" s="120">
        <f t="shared" si="213"/>
        <v>0.85</v>
      </c>
      <c r="AK169" s="121">
        <f t="shared" ref="AK169:AK174" si="234">ROUND(AI169/AJ169,2)</f>
        <v>0</v>
      </c>
      <c r="AL169" s="121">
        <v>0</v>
      </c>
      <c r="AM169" s="121">
        <f t="shared" ref="AM169:AM174" si="235">AK169+AL169</f>
        <v>0</v>
      </c>
      <c r="AN169" s="122">
        <f>ROUND((Z169+AA169)-(AK169+AL169),2)</f>
        <v>0</v>
      </c>
      <c r="AO169" s="116"/>
      <c r="AP169" s="117"/>
      <c r="AQ169" s="117"/>
      <c r="AR169" s="123">
        <v>0</v>
      </c>
      <c r="AS169" s="120">
        <f t="shared" si="216"/>
        <v>0.85</v>
      </c>
      <c r="AT169" s="125">
        <f t="shared" ref="AT169:AT174" si="236">ROUND(AR169/AS169,2)</f>
        <v>0</v>
      </c>
      <c r="AU169" s="121">
        <v>0</v>
      </c>
      <c r="AV169" s="121">
        <f t="shared" ref="AV169:AV174" si="237">AT169+AU169</f>
        <v>0</v>
      </c>
      <c r="AW169" s="122">
        <f t="shared" ref="AW169:AW174" si="238">ROUND((AB169+AC169)-(AV169),2)</f>
        <v>0</v>
      </c>
      <c r="AX169" s="116"/>
      <c r="AY169" s="117"/>
      <c r="AZ169" s="117"/>
      <c r="BA169" s="123">
        <v>0</v>
      </c>
      <c r="BB169" s="120">
        <f t="shared" si="220"/>
        <v>0.85</v>
      </c>
      <c r="BC169" s="125">
        <f t="shared" ref="BC169:BC174" si="239">ROUND(BA169/BB169,2)</f>
        <v>0</v>
      </c>
      <c r="BD169" s="121">
        <v>0</v>
      </c>
      <c r="BE169" s="121">
        <f t="shared" ref="BE169:BE174" si="240">BC169+BD169</f>
        <v>0</v>
      </c>
      <c r="BF169" s="122">
        <f t="shared" ref="BF169:BF174" si="241">ROUND((AD169+AE169)-(BE169),2)</f>
        <v>0</v>
      </c>
      <c r="BG169" s="295">
        <f t="shared" ref="BG169:BG174" si="242">U169-V169-W169-X169-AM169-AV169-BE169</f>
        <v>0</v>
      </c>
      <c r="BH169" s="296">
        <v>0</v>
      </c>
      <c r="BI169" s="297">
        <v>0</v>
      </c>
      <c r="BJ169" s="297">
        <v>0</v>
      </c>
      <c r="BK169" s="298">
        <v>0</v>
      </c>
      <c r="BL169" s="298">
        <v>0</v>
      </c>
    </row>
    <row r="170" spans="1:119" x14ac:dyDescent="0.2">
      <c r="A170" s="834"/>
      <c r="B170" s="820"/>
      <c r="C170" s="820"/>
      <c r="D170" s="833"/>
      <c r="E170" s="833"/>
      <c r="F170" s="833"/>
      <c r="G170" s="846">
        <v>0</v>
      </c>
      <c r="H170" s="847"/>
      <c r="I170" s="833" t="str">
        <f>$K$4</f>
        <v>EUR</v>
      </c>
      <c r="J170" s="833"/>
      <c r="K170" s="249">
        <f t="shared" ref="K170:K171" si="243">G170/($G$4+$G$5+$G$6+$G$7)</f>
        <v>0</v>
      </c>
      <c r="L170" s="611">
        <f t="shared" si="227"/>
        <v>0.85</v>
      </c>
      <c r="M170" s="260">
        <f t="shared" si="228"/>
        <v>0</v>
      </c>
      <c r="N170" s="592">
        <f t="shared" si="229"/>
        <v>0</v>
      </c>
      <c r="O170" s="592">
        <f t="shared" si="230"/>
        <v>0</v>
      </c>
      <c r="P170" s="596">
        <f t="shared" si="231"/>
        <v>0</v>
      </c>
      <c r="Q170" s="595">
        <f t="shared" si="232"/>
        <v>0</v>
      </c>
      <c r="R170" s="380"/>
      <c r="S170" s="380"/>
      <c r="T170" s="381"/>
      <c r="U170" s="382">
        <f t="shared" si="233"/>
        <v>0</v>
      </c>
      <c r="V170" s="350">
        <v>0</v>
      </c>
      <c r="W170" s="355">
        <v>0</v>
      </c>
      <c r="X170" s="355">
        <v>0</v>
      </c>
      <c r="Y170" s="432">
        <v>0</v>
      </c>
      <c r="Z170" s="287">
        <v>0</v>
      </c>
      <c r="AA170" s="287">
        <v>0</v>
      </c>
      <c r="AB170" s="225">
        <v>0</v>
      </c>
      <c r="AC170" s="225">
        <v>0</v>
      </c>
      <c r="AD170" s="227">
        <v>0</v>
      </c>
      <c r="AE170" s="304">
        <v>0</v>
      </c>
      <c r="AF170" s="116"/>
      <c r="AG170" s="117"/>
      <c r="AH170" s="118"/>
      <c r="AI170" s="119">
        <v>0</v>
      </c>
      <c r="AJ170" s="120">
        <f t="shared" si="213"/>
        <v>0.85</v>
      </c>
      <c r="AK170" s="121">
        <f t="shared" si="234"/>
        <v>0</v>
      </c>
      <c r="AL170" s="121">
        <v>0</v>
      </c>
      <c r="AM170" s="121">
        <f t="shared" si="235"/>
        <v>0</v>
      </c>
      <c r="AN170" s="122">
        <f>ROUND((Z170+AA170)-(AK170+AL170),2)</f>
        <v>0</v>
      </c>
      <c r="AO170" s="116"/>
      <c r="AP170" s="117"/>
      <c r="AQ170" s="117"/>
      <c r="AR170" s="123">
        <v>0</v>
      </c>
      <c r="AS170" s="120">
        <f t="shared" si="216"/>
        <v>0.85</v>
      </c>
      <c r="AT170" s="125">
        <f t="shared" si="236"/>
        <v>0</v>
      </c>
      <c r="AU170" s="121">
        <v>0</v>
      </c>
      <c r="AV170" s="121">
        <f t="shared" si="237"/>
        <v>0</v>
      </c>
      <c r="AW170" s="122">
        <f t="shared" si="238"/>
        <v>0</v>
      </c>
      <c r="AX170" s="116"/>
      <c r="AY170" s="117"/>
      <c r="AZ170" s="117"/>
      <c r="BA170" s="123">
        <v>0</v>
      </c>
      <c r="BB170" s="120">
        <f t="shared" si="220"/>
        <v>0.85</v>
      </c>
      <c r="BC170" s="125">
        <f t="shared" si="239"/>
        <v>0</v>
      </c>
      <c r="BD170" s="121">
        <v>0</v>
      </c>
      <c r="BE170" s="121">
        <f t="shared" si="240"/>
        <v>0</v>
      </c>
      <c r="BF170" s="122">
        <f t="shared" si="241"/>
        <v>0</v>
      </c>
      <c r="BG170" s="295">
        <f t="shared" si="242"/>
        <v>0</v>
      </c>
      <c r="BH170" s="296">
        <v>0</v>
      </c>
      <c r="BI170" s="297">
        <v>0</v>
      </c>
      <c r="BJ170" s="297">
        <v>0</v>
      </c>
      <c r="BK170" s="298">
        <v>0</v>
      </c>
      <c r="BL170" s="298">
        <v>0</v>
      </c>
    </row>
    <row r="171" spans="1:119" x14ac:dyDescent="0.2">
      <c r="A171" s="834"/>
      <c r="B171" s="820"/>
      <c r="C171" s="820"/>
      <c r="D171" s="833"/>
      <c r="E171" s="833"/>
      <c r="F171" s="833"/>
      <c r="G171" s="846">
        <v>0</v>
      </c>
      <c r="H171" s="847"/>
      <c r="I171" s="833" t="str">
        <f>$K$4</f>
        <v>EUR</v>
      </c>
      <c r="J171" s="833"/>
      <c r="K171" s="249">
        <f t="shared" si="243"/>
        <v>0</v>
      </c>
      <c r="L171" s="611">
        <f t="shared" si="227"/>
        <v>0.85</v>
      </c>
      <c r="M171" s="260">
        <f t="shared" si="228"/>
        <v>0</v>
      </c>
      <c r="N171" s="592">
        <f t="shared" si="229"/>
        <v>0</v>
      </c>
      <c r="O171" s="592">
        <f t="shared" si="230"/>
        <v>0</v>
      </c>
      <c r="P171" s="596">
        <f t="shared" si="231"/>
        <v>0</v>
      </c>
      <c r="Q171" s="595">
        <f t="shared" si="232"/>
        <v>0</v>
      </c>
      <c r="R171" s="380"/>
      <c r="S171" s="380"/>
      <c r="T171" s="381"/>
      <c r="U171" s="382">
        <f t="shared" si="233"/>
        <v>0</v>
      </c>
      <c r="V171" s="350">
        <v>0</v>
      </c>
      <c r="W171" s="355">
        <v>0</v>
      </c>
      <c r="X171" s="355">
        <v>0</v>
      </c>
      <c r="Y171" s="432">
        <v>0</v>
      </c>
      <c r="Z171" s="287">
        <v>0</v>
      </c>
      <c r="AA171" s="287">
        <v>0</v>
      </c>
      <c r="AB171" s="225">
        <v>0</v>
      </c>
      <c r="AC171" s="225">
        <v>0</v>
      </c>
      <c r="AD171" s="227">
        <v>0</v>
      </c>
      <c r="AE171" s="304">
        <v>0</v>
      </c>
      <c r="AF171" s="116"/>
      <c r="AG171" s="117"/>
      <c r="AH171" s="118"/>
      <c r="AI171" s="119">
        <v>0</v>
      </c>
      <c r="AJ171" s="120">
        <f t="shared" si="213"/>
        <v>0.85</v>
      </c>
      <c r="AK171" s="121">
        <f t="shared" si="234"/>
        <v>0</v>
      </c>
      <c r="AL171" s="121">
        <v>0</v>
      </c>
      <c r="AM171" s="121">
        <f t="shared" si="235"/>
        <v>0</v>
      </c>
      <c r="AN171" s="122">
        <f>ROUND((Z171+AA171)-(AK171+AL171),2)</f>
        <v>0</v>
      </c>
      <c r="AO171" s="116"/>
      <c r="AP171" s="117"/>
      <c r="AQ171" s="117"/>
      <c r="AR171" s="123">
        <v>0</v>
      </c>
      <c r="AS171" s="120">
        <f t="shared" si="216"/>
        <v>0.85</v>
      </c>
      <c r="AT171" s="125">
        <f t="shared" si="236"/>
        <v>0</v>
      </c>
      <c r="AU171" s="121">
        <v>0</v>
      </c>
      <c r="AV171" s="121">
        <f t="shared" si="237"/>
        <v>0</v>
      </c>
      <c r="AW171" s="122">
        <f t="shared" si="238"/>
        <v>0</v>
      </c>
      <c r="AX171" s="116"/>
      <c r="AY171" s="117"/>
      <c r="AZ171" s="117"/>
      <c r="BA171" s="123">
        <v>0</v>
      </c>
      <c r="BB171" s="120">
        <f t="shared" si="220"/>
        <v>0.85</v>
      </c>
      <c r="BC171" s="125">
        <f t="shared" si="239"/>
        <v>0</v>
      </c>
      <c r="BD171" s="121">
        <v>0</v>
      </c>
      <c r="BE171" s="121">
        <f t="shared" si="240"/>
        <v>0</v>
      </c>
      <c r="BF171" s="122">
        <f t="shared" si="241"/>
        <v>0</v>
      </c>
      <c r="BG171" s="295">
        <f t="shared" si="242"/>
        <v>0</v>
      </c>
      <c r="BH171" s="296">
        <v>0</v>
      </c>
      <c r="BI171" s="297">
        <v>0</v>
      </c>
      <c r="BJ171" s="297">
        <v>0</v>
      </c>
      <c r="BK171" s="298">
        <v>0</v>
      </c>
      <c r="BL171" s="298">
        <v>0</v>
      </c>
    </row>
    <row r="172" spans="1:119" ht="12.75" customHeight="1" x14ac:dyDescent="0.2">
      <c r="A172" s="827" t="s">
        <v>169</v>
      </c>
      <c r="B172" s="828"/>
      <c r="C172" s="828"/>
      <c r="D172" s="828"/>
      <c r="E172" s="828"/>
      <c r="F172" s="828"/>
      <c r="G172" s="828"/>
      <c r="H172" s="828"/>
      <c r="I172" s="828"/>
      <c r="J172" s="829"/>
      <c r="K172" s="247">
        <v>0</v>
      </c>
      <c r="L172" s="611">
        <f t="shared" si="226"/>
        <v>0.85</v>
      </c>
      <c r="M172" s="245">
        <f t="shared" si="228"/>
        <v>0</v>
      </c>
      <c r="N172" s="592">
        <f t="shared" si="229"/>
        <v>0</v>
      </c>
      <c r="O172" s="592">
        <f t="shared" si="230"/>
        <v>0</v>
      </c>
      <c r="P172" s="596">
        <f t="shared" si="231"/>
        <v>0</v>
      </c>
      <c r="Q172" s="595">
        <f t="shared" si="232"/>
        <v>0</v>
      </c>
      <c r="R172" s="380"/>
      <c r="S172" s="463">
        <v>0</v>
      </c>
      <c r="T172" s="464">
        <v>0</v>
      </c>
      <c r="U172" s="382">
        <f t="shared" si="233"/>
        <v>0</v>
      </c>
      <c r="V172" s="350">
        <v>0</v>
      </c>
      <c r="W172" s="355">
        <v>0</v>
      </c>
      <c r="X172" s="355">
        <v>0</v>
      </c>
      <c r="Y172" s="432">
        <v>0</v>
      </c>
      <c r="Z172" s="287">
        <v>0</v>
      </c>
      <c r="AA172" s="287">
        <v>0</v>
      </c>
      <c r="AB172" s="225">
        <v>0</v>
      </c>
      <c r="AC172" s="225">
        <v>0</v>
      </c>
      <c r="AD172" s="227">
        <v>0</v>
      </c>
      <c r="AE172" s="304">
        <v>0</v>
      </c>
      <c r="AF172" s="138"/>
      <c r="AG172" s="117"/>
      <c r="AH172" s="118"/>
      <c r="AI172" s="119">
        <v>0</v>
      </c>
      <c r="AJ172" s="120">
        <f t="shared" si="213"/>
        <v>0.85</v>
      </c>
      <c r="AK172" s="121">
        <f t="shared" si="234"/>
        <v>0</v>
      </c>
      <c r="AL172" s="121">
        <v>0</v>
      </c>
      <c r="AM172" s="121">
        <f t="shared" si="235"/>
        <v>0</v>
      </c>
      <c r="AN172" s="122">
        <f>ROUND((Z172+AA172)-(AM172),2)</f>
        <v>0</v>
      </c>
      <c r="AO172" s="138"/>
      <c r="AP172" s="117"/>
      <c r="AQ172" s="117"/>
      <c r="AR172" s="123">
        <v>0</v>
      </c>
      <c r="AS172" s="120">
        <f t="shared" si="216"/>
        <v>0.85</v>
      </c>
      <c r="AT172" s="121">
        <f t="shared" si="236"/>
        <v>0</v>
      </c>
      <c r="AU172" s="121">
        <v>0</v>
      </c>
      <c r="AV172" s="121">
        <f t="shared" si="237"/>
        <v>0</v>
      </c>
      <c r="AW172" s="122">
        <f t="shared" si="238"/>
        <v>0</v>
      </c>
      <c r="AX172" s="138"/>
      <c r="AY172" s="117"/>
      <c r="AZ172" s="117"/>
      <c r="BA172" s="123">
        <v>0</v>
      </c>
      <c r="BB172" s="120">
        <f t="shared" si="220"/>
        <v>0.85</v>
      </c>
      <c r="BC172" s="121">
        <f t="shared" si="239"/>
        <v>0</v>
      </c>
      <c r="BD172" s="121">
        <v>0</v>
      </c>
      <c r="BE172" s="121">
        <f t="shared" si="240"/>
        <v>0</v>
      </c>
      <c r="BF172" s="122">
        <f t="shared" si="241"/>
        <v>0</v>
      </c>
      <c r="BG172" s="295">
        <f t="shared" si="242"/>
        <v>0</v>
      </c>
      <c r="BH172" s="305">
        <v>0</v>
      </c>
      <c r="BI172" s="306">
        <v>0</v>
      </c>
      <c r="BJ172" s="306">
        <v>0</v>
      </c>
      <c r="BK172" s="307">
        <v>0</v>
      </c>
      <c r="BL172" s="307">
        <v>0</v>
      </c>
    </row>
    <row r="173" spans="1:119" x14ac:dyDescent="0.2">
      <c r="A173" s="827"/>
      <c r="B173" s="828"/>
      <c r="C173" s="828"/>
      <c r="D173" s="828"/>
      <c r="E173" s="828"/>
      <c r="F173" s="828"/>
      <c r="G173" s="828"/>
      <c r="H173" s="828"/>
      <c r="I173" s="828"/>
      <c r="J173" s="829"/>
      <c r="K173" s="247">
        <v>0</v>
      </c>
      <c r="L173" s="611">
        <f t="shared" si="226"/>
        <v>0.85</v>
      </c>
      <c r="M173" s="245">
        <f t="shared" si="228"/>
        <v>0</v>
      </c>
      <c r="N173" s="592">
        <f t="shared" si="229"/>
        <v>0</v>
      </c>
      <c r="O173" s="592">
        <f t="shared" si="230"/>
        <v>0</v>
      </c>
      <c r="P173" s="596">
        <f t="shared" si="231"/>
        <v>0</v>
      </c>
      <c r="Q173" s="595">
        <f t="shared" si="232"/>
        <v>0</v>
      </c>
      <c r="R173" s="380"/>
      <c r="S173" s="463">
        <v>0</v>
      </c>
      <c r="T173" s="464">
        <v>0</v>
      </c>
      <c r="U173" s="382">
        <f t="shared" si="233"/>
        <v>0</v>
      </c>
      <c r="V173" s="350">
        <v>0</v>
      </c>
      <c r="W173" s="355">
        <v>0</v>
      </c>
      <c r="X173" s="355">
        <v>0</v>
      </c>
      <c r="Y173" s="432">
        <v>0</v>
      </c>
      <c r="Z173" s="287">
        <v>0</v>
      </c>
      <c r="AA173" s="287">
        <v>0</v>
      </c>
      <c r="AB173" s="225">
        <v>0</v>
      </c>
      <c r="AC173" s="225">
        <v>0</v>
      </c>
      <c r="AD173" s="227">
        <v>0</v>
      </c>
      <c r="AE173" s="304">
        <v>0</v>
      </c>
      <c r="AF173" s="138"/>
      <c r="AG173" s="117"/>
      <c r="AH173" s="118"/>
      <c r="AI173" s="119">
        <v>0</v>
      </c>
      <c r="AJ173" s="120">
        <f t="shared" si="213"/>
        <v>0.85</v>
      </c>
      <c r="AK173" s="121">
        <f t="shared" si="234"/>
        <v>0</v>
      </c>
      <c r="AL173" s="121">
        <v>0</v>
      </c>
      <c r="AM173" s="121">
        <f t="shared" si="235"/>
        <v>0</v>
      </c>
      <c r="AN173" s="122">
        <f>ROUND((Z173+AA173)-(AM173),2)</f>
        <v>0</v>
      </c>
      <c r="AO173" s="138"/>
      <c r="AP173" s="117"/>
      <c r="AQ173" s="117"/>
      <c r="AR173" s="123">
        <v>0</v>
      </c>
      <c r="AS173" s="120">
        <f t="shared" si="216"/>
        <v>0.85</v>
      </c>
      <c r="AT173" s="121">
        <f t="shared" si="236"/>
        <v>0</v>
      </c>
      <c r="AU173" s="121">
        <v>0</v>
      </c>
      <c r="AV173" s="121">
        <f t="shared" si="237"/>
        <v>0</v>
      </c>
      <c r="AW173" s="122">
        <f t="shared" si="238"/>
        <v>0</v>
      </c>
      <c r="AX173" s="138"/>
      <c r="AY173" s="117"/>
      <c r="AZ173" s="117"/>
      <c r="BA173" s="123">
        <v>0</v>
      </c>
      <c r="BB173" s="120">
        <f t="shared" si="220"/>
        <v>0.85</v>
      </c>
      <c r="BC173" s="121">
        <f t="shared" si="239"/>
        <v>0</v>
      </c>
      <c r="BD173" s="121">
        <v>0</v>
      </c>
      <c r="BE173" s="121">
        <f t="shared" si="240"/>
        <v>0</v>
      </c>
      <c r="BF173" s="122">
        <f t="shared" si="241"/>
        <v>0</v>
      </c>
      <c r="BG173" s="295">
        <f t="shared" si="242"/>
        <v>0</v>
      </c>
      <c r="BH173" s="305">
        <v>0</v>
      </c>
      <c r="BI173" s="306">
        <v>0</v>
      </c>
      <c r="BJ173" s="306">
        <v>0</v>
      </c>
      <c r="BK173" s="307">
        <v>0</v>
      </c>
      <c r="BL173" s="307">
        <v>0</v>
      </c>
    </row>
    <row r="174" spans="1:119" x14ac:dyDescent="0.2">
      <c r="A174" s="827"/>
      <c r="B174" s="828"/>
      <c r="C174" s="828"/>
      <c r="D174" s="828"/>
      <c r="E174" s="828"/>
      <c r="F174" s="828"/>
      <c r="G174" s="828"/>
      <c r="H174" s="828"/>
      <c r="I174" s="828"/>
      <c r="J174" s="829"/>
      <c r="K174" s="247">
        <v>0</v>
      </c>
      <c r="L174" s="611">
        <f t="shared" si="226"/>
        <v>0.85</v>
      </c>
      <c r="M174" s="245">
        <f t="shared" si="228"/>
        <v>0</v>
      </c>
      <c r="N174" s="592">
        <f t="shared" si="229"/>
        <v>0</v>
      </c>
      <c r="O174" s="592">
        <f t="shared" si="230"/>
        <v>0</v>
      </c>
      <c r="P174" s="596">
        <f t="shared" si="231"/>
        <v>0</v>
      </c>
      <c r="Q174" s="595">
        <f t="shared" si="232"/>
        <v>0</v>
      </c>
      <c r="R174" s="380"/>
      <c r="S174" s="463">
        <v>0</v>
      </c>
      <c r="T174" s="464">
        <v>0</v>
      </c>
      <c r="U174" s="382">
        <f t="shared" si="233"/>
        <v>0</v>
      </c>
      <c r="V174" s="350">
        <v>0</v>
      </c>
      <c r="W174" s="355">
        <v>0</v>
      </c>
      <c r="X174" s="355">
        <v>0</v>
      </c>
      <c r="Y174" s="432">
        <v>0</v>
      </c>
      <c r="Z174" s="287">
        <v>0</v>
      </c>
      <c r="AA174" s="287">
        <v>0</v>
      </c>
      <c r="AB174" s="225">
        <v>0</v>
      </c>
      <c r="AC174" s="225">
        <v>0</v>
      </c>
      <c r="AD174" s="227">
        <v>0</v>
      </c>
      <c r="AE174" s="304">
        <v>0</v>
      </c>
      <c r="AF174" s="138"/>
      <c r="AG174" s="117"/>
      <c r="AH174" s="118"/>
      <c r="AI174" s="119">
        <v>0</v>
      </c>
      <c r="AJ174" s="120">
        <f t="shared" si="213"/>
        <v>0.85</v>
      </c>
      <c r="AK174" s="121">
        <f t="shared" si="234"/>
        <v>0</v>
      </c>
      <c r="AL174" s="121">
        <v>0</v>
      </c>
      <c r="AM174" s="121">
        <f t="shared" si="235"/>
        <v>0</v>
      </c>
      <c r="AN174" s="122">
        <f>ROUND((Z174+AA174)-(AM174),2)</f>
        <v>0</v>
      </c>
      <c r="AO174" s="138"/>
      <c r="AP174" s="117"/>
      <c r="AQ174" s="117"/>
      <c r="AR174" s="123">
        <v>0</v>
      </c>
      <c r="AS174" s="120">
        <f t="shared" si="216"/>
        <v>0.85</v>
      </c>
      <c r="AT174" s="121">
        <f t="shared" si="236"/>
        <v>0</v>
      </c>
      <c r="AU174" s="121">
        <v>0</v>
      </c>
      <c r="AV174" s="121">
        <f t="shared" si="237"/>
        <v>0</v>
      </c>
      <c r="AW174" s="122">
        <f t="shared" si="238"/>
        <v>0</v>
      </c>
      <c r="AX174" s="138"/>
      <c r="AY174" s="117"/>
      <c r="AZ174" s="117"/>
      <c r="BA174" s="123">
        <v>0</v>
      </c>
      <c r="BB174" s="120">
        <f t="shared" si="220"/>
        <v>0.85</v>
      </c>
      <c r="BC174" s="121">
        <f t="shared" si="239"/>
        <v>0</v>
      </c>
      <c r="BD174" s="121">
        <v>0</v>
      </c>
      <c r="BE174" s="121">
        <f t="shared" si="240"/>
        <v>0</v>
      </c>
      <c r="BF174" s="122">
        <f t="shared" si="241"/>
        <v>0</v>
      </c>
      <c r="BG174" s="295">
        <f t="shared" si="242"/>
        <v>0</v>
      </c>
      <c r="BH174" s="305">
        <v>0</v>
      </c>
      <c r="BI174" s="306">
        <v>0</v>
      </c>
      <c r="BJ174" s="306">
        <v>0</v>
      </c>
      <c r="BK174" s="307">
        <v>0</v>
      </c>
      <c r="BL174" s="307">
        <v>0</v>
      </c>
    </row>
    <row r="175" spans="1:119" s="293" customFormat="1" x14ac:dyDescent="0.2">
      <c r="A175" s="438" t="s">
        <v>244</v>
      </c>
      <c r="B175" s="439" t="s">
        <v>245</v>
      </c>
      <c r="C175" s="439"/>
      <c r="D175" s="439"/>
      <c r="E175" s="439"/>
      <c r="F175" s="439"/>
      <c r="G175" s="439"/>
      <c r="H175" s="439"/>
      <c r="I175" s="439"/>
      <c r="J175" s="440"/>
      <c r="K175" s="835"/>
      <c r="L175" s="835"/>
      <c r="M175" s="836"/>
      <c r="N175" s="387"/>
      <c r="O175" s="387"/>
      <c r="P175" s="387"/>
      <c r="Q175" s="387"/>
      <c r="R175" s="387"/>
      <c r="S175" s="387"/>
      <c r="T175" s="388"/>
      <c r="U175" s="349"/>
      <c r="V175" s="348"/>
      <c r="W175" s="349"/>
      <c r="X175" s="349"/>
      <c r="Y175" s="425"/>
      <c r="Z175" s="483"/>
      <c r="AA175" s="483"/>
      <c r="AB175" s="483"/>
      <c r="AC175" s="483"/>
      <c r="AD175" s="483"/>
      <c r="AE175" s="115"/>
      <c r="AF175" s="482"/>
      <c r="AG175" s="483"/>
      <c r="AH175" s="483"/>
      <c r="AI175" s="139"/>
      <c r="AJ175" s="140"/>
      <c r="AK175" s="141"/>
      <c r="AL175" s="141"/>
      <c r="AM175" s="141"/>
      <c r="AN175" s="142"/>
      <c r="AO175" s="482"/>
      <c r="AP175" s="483"/>
      <c r="AQ175" s="483"/>
      <c r="AR175" s="113"/>
      <c r="AS175" s="114"/>
      <c r="AT175" s="483"/>
      <c r="AU175" s="141"/>
      <c r="AV175" s="141"/>
      <c r="AW175" s="115"/>
      <c r="AX175" s="482"/>
      <c r="AY175" s="483"/>
      <c r="AZ175" s="483"/>
      <c r="BA175" s="113"/>
      <c r="BB175" s="114"/>
      <c r="BC175" s="483"/>
      <c r="BD175" s="141"/>
      <c r="BE175" s="141"/>
      <c r="BF175" s="115"/>
      <c r="BG175" s="482"/>
      <c r="BH175" s="482"/>
      <c r="BI175" s="483"/>
      <c r="BJ175" s="483"/>
      <c r="BK175" s="483"/>
      <c r="BL175" s="11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</row>
    <row r="176" spans="1:119" x14ac:dyDescent="0.2">
      <c r="A176" s="834" t="s">
        <v>168</v>
      </c>
      <c r="B176" s="820"/>
      <c r="C176" s="820"/>
      <c r="D176" s="833"/>
      <c r="E176" s="833"/>
      <c r="F176" s="833"/>
      <c r="G176" s="846">
        <v>0</v>
      </c>
      <c r="H176" s="847"/>
      <c r="I176" s="833" t="str">
        <f>$K$4</f>
        <v>EUR</v>
      </c>
      <c r="J176" s="833"/>
      <c r="K176" s="249">
        <f>G176/($G$4+$G$5+$G$6+$G$7)</f>
        <v>0</v>
      </c>
      <c r="L176" s="611">
        <f t="shared" ref="L176:L178" si="244">$K$5</f>
        <v>0.85</v>
      </c>
      <c r="M176" s="260">
        <f t="shared" ref="M176:M181" si="245">ROUND(K176/L176,2)</f>
        <v>0</v>
      </c>
      <c r="N176" s="592">
        <f t="shared" ref="N176:N181" si="246">ROUND(M176*$G$4,2)</f>
        <v>0</v>
      </c>
      <c r="O176" s="592">
        <f t="shared" ref="O176:O181" si="247">ROUND(M176*$G$5,2)</f>
        <v>0</v>
      </c>
      <c r="P176" s="596">
        <f t="shared" ref="P176:P181" si="248">ROUND(M176*$G$7,2)</f>
        <v>0</v>
      </c>
      <c r="Q176" s="595">
        <f t="shared" ref="Q176:Q181" si="249">ROUND(M176*$G$6,2)</f>
        <v>0</v>
      </c>
      <c r="R176" s="380"/>
      <c r="S176" s="380"/>
      <c r="T176" s="381"/>
      <c r="U176" s="382">
        <f t="shared" ref="U176:U181" si="250">ROUND(N176+O176+P176+Q176+R176+S176+T176,2)</f>
        <v>0</v>
      </c>
      <c r="V176" s="350">
        <v>0</v>
      </c>
      <c r="W176" s="355">
        <v>0</v>
      </c>
      <c r="X176" s="355">
        <v>0</v>
      </c>
      <c r="Y176" s="432">
        <v>0</v>
      </c>
      <c r="Z176" s="287">
        <v>0</v>
      </c>
      <c r="AA176" s="287">
        <v>0</v>
      </c>
      <c r="AB176" s="225">
        <v>0</v>
      </c>
      <c r="AC176" s="225">
        <v>0</v>
      </c>
      <c r="AD176" s="227">
        <v>0</v>
      </c>
      <c r="AE176" s="304">
        <v>0</v>
      </c>
      <c r="AF176" s="116"/>
      <c r="AG176" s="117"/>
      <c r="AH176" s="118"/>
      <c r="AI176" s="119">
        <v>0</v>
      </c>
      <c r="AJ176" s="120">
        <f t="shared" si="213"/>
        <v>0.85</v>
      </c>
      <c r="AK176" s="121">
        <f t="shared" ref="AK176:AK181" si="251">ROUND(AI176/AJ176,2)</f>
        <v>0</v>
      </c>
      <c r="AL176" s="121">
        <v>0</v>
      </c>
      <c r="AM176" s="121">
        <f t="shared" ref="AM176:AM181" si="252">AK176+AL176</f>
        <v>0</v>
      </c>
      <c r="AN176" s="122">
        <f>ROUND((Z176+AA176)-(AK176+AL176),2)</f>
        <v>0</v>
      </c>
      <c r="AO176" s="116"/>
      <c r="AP176" s="117"/>
      <c r="AQ176" s="117"/>
      <c r="AR176" s="123">
        <v>0</v>
      </c>
      <c r="AS176" s="120">
        <f t="shared" si="216"/>
        <v>0.85</v>
      </c>
      <c r="AT176" s="125">
        <f t="shared" ref="AT176:AT181" si="253">ROUND(AR176/AS176,2)</f>
        <v>0</v>
      </c>
      <c r="AU176" s="121">
        <v>0</v>
      </c>
      <c r="AV176" s="121">
        <f t="shared" ref="AV176:AV181" si="254">AT176+AU176</f>
        <v>0</v>
      </c>
      <c r="AW176" s="122">
        <f t="shared" ref="AW176:AW181" si="255">ROUND((AB176+AC176)-(AV176),2)</f>
        <v>0</v>
      </c>
      <c r="AX176" s="116"/>
      <c r="AY176" s="117"/>
      <c r="AZ176" s="117"/>
      <c r="BA176" s="123">
        <v>0</v>
      </c>
      <c r="BB176" s="120">
        <f t="shared" si="220"/>
        <v>0.85</v>
      </c>
      <c r="BC176" s="125">
        <f t="shared" ref="BC176:BC181" si="256">ROUND(BA176/BB176,2)</f>
        <v>0</v>
      </c>
      <c r="BD176" s="121">
        <v>0</v>
      </c>
      <c r="BE176" s="121">
        <f t="shared" ref="BE176:BE181" si="257">BC176+BD176</f>
        <v>0</v>
      </c>
      <c r="BF176" s="122">
        <f t="shared" ref="BF176:BF181" si="258">ROUND((AD176+AE176)-(BE176),2)</f>
        <v>0</v>
      </c>
      <c r="BG176" s="295">
        <f t="shared" ref="BG176:BG181" si="259">U176-V176-W176-X176-AM176-AV176-BE176</f>
        <v>0</v>
      </c>
      <c r="BH176" s="296">
        <v>0</v>
      </c>
      <c r="BI176" s="297">
        <v>0</v>
      </c>
      <c r="BJ176" s="297">
        <v>0</v>
      </c>
      <c r="BK176" s="298">
        <v>0</v>
      </c>
      <c r="BL176" s="298">
        <v>0</v>
      </c>
    </row>
    <row r="177" spans="1:119" x14ac:dyDescent="0.2">
      <c r="A177" s="834"/>
      <c r="B177" s="820"/>
      <c r="C177" s="820"/>
      <c r="D177" s="833"/>
      <c r="E177" s="833"/>
      <c r="F177" s="833"/>
      <c r="G177" s="846">
        <v>0</v>
      </c>
      <c r="H177" s="847"/>
      <c r="I177" s="833" t="str">
        <f>$K$4</f>
        <v>EUR</v>
      </c>
      <c r="J177" s="833"/>
      <c r="K177" s="249">
        <f t="shared" ref="K177:K178" si="260">G177/($G$4+$G$5+$G$6+$G$7)</f>
        <v>0</v>
      </c>
      <c r="L177" s="611">
        <f t="shared" si="244"/>
        <v>0.85</v>
      </c>
      <c r="M177" s="260">
        <f t="shared" si="245"/>
        <v>0</v>
      </c>
      <c r="N177" s="592">
        <f t="shared" si="246"/>
        <v>0</v>
      </c>
      <c r="O177" s="592">
        <f t="shared" si="247"/>
        <v>0</v>
      </c>
      <c r="P177" s="596">
        <f t="shared" si="248"/>
        <v>0</v>
      </c>
      <c r="Q177" s="595">
        <f t="shared" si="249"/>
        <v>0</v>
      </c>
      <c r="R177" s="380"/>
      <c r="S177" s="380"/>
      <c r="T177" s="381"/>
      <c r="U177" s="382">
        <f t="shared" si="250"/>
        <v>0</v>
      </c>
      <c r="V177" s="350">
        <v>0</v>
      </c>
      <c r="W177" s="355">
        <v>0</v>
      </c>
      <c r="X177" s="355">
        <v>0</v>
      </c>
      <c r="Y177" s="432">
        <v>0</v>
      </c>
      <c r="Z177" s="287">
        <v>0</v>
      </c>
      <c r="AA177" s="287">
        <v>0</v>
      </c>
      <c r="AB177" s="225">
        <v>0</v>
      </c>
      <c r="AC177" s="225">
        <v>0</v>
      </c>
      <c r="AD177" s="227">
        <v>0</v>
      </c>
      <c r="AE177" s="304">
        <v>0</v>
      </c>
      <c r="AF177" s="116"/>
      <c r="AG177" s="117"/>
      <c r="AH177" s="118"/>
      <c r="AI177" s="119">
        <v>0</v>
      </c>
      <c r="AJ177" s="120">
        <f t="shared" si="213"/>
        <v>0.85</v>
      </c>
      <c r="AK177" s="121">
        <f t="shared" si="251"/>
        <v>0</v>
      </c>
      <c r="AL177" s="121">
        <v>0</v>
      </c>
      <c r="AM177" s="121">
        <f t="shared" si="252"/>
        <v>0</v>
      </c>
      <c r="AN177" s="122">
        <f>ROUND((Z177+AA177)-(AK177+AL177),2)</f>
        <v>0</v>
      </c>
      <c r="AO177" s="116"/>
      <c r="AP177" s="117"/>
      <c r="AQ177" s="117"/>
      <c r="AR177" s="123">
        <v>0</v>
      </c>
      <c r="AS177" s="120">
        <f t="shared" si="216"/>
        <v>0.85</v>
      </c>
      <c r="AT177" s="125">
        <f t="shared" si="253"/>
        <v>0</v>
      </c>
      <c r="AU177" s="121">
        <v>0</v>
      </c>
      <c r="AV177" s="121">
        <f t="shared" si="254"/>
        <v>0</v>
      </c>
      <c r="AW177" s="122">
        <f t="shared" si="255"/>
        <v>0</v>
      </c>
      <c r="AX177" s="116"/>
      <c r="AY177" s="117"/>
      <c r="AZ177" s="117"/>
      <c r="BA177" s="123">
        <v>0</v>
      </c>
      <c r="BB177" s="120">
        <f t="shared" si="220"/>
        <v>0.85</v>
      </c>
      <c r="BC177" s="125">
        <f t="shared" si="256"/>
        <v>0</v>
      </c>
      <c r="BD177" s="121">
        <v>0</v>
      </c>
      <c r="BE177" s="121">
        <f t="shared" si="257"/>
        <v>0</v>
      </c>
      <c r="BF177" s="122">
        <f t="shared" si="258"/>
        <v>0</v>
      </c>
      <c r="BG177" s="295">
        <f t="shared" si="259"/>
        <v>0</v>
      </c>
      <c r="BH177" s="296">
        <v>0</v>
      </c>
      <c r="BI177" s="297">
        <v>0</v>
      </c>
      <c r="BJ177" s="297">
        <v>0</v>
      </c>
      <c r="BK177" s="298">
        <v>0</v>
      </c>
      <c r="BL177" s="298">
        <v>0</v>
      </c>
    </row>
    <row r="178" spans="1:119" x14ac:dyDescent="0.2">
      <c r="A178" s="834"/>
      <c r="B178" s="820"/>
      <c r="C178" s="820"/>
      <c r="D178" s="833"/>
      <c r="E178" s="833"/>
      <c r="F178" s="833"/>
      <c r="G178" s="846">
        <v>0</v>
      </c>
      <c r="H178" s="847"/>
      <c r="I178" s="833" t="str">
        <f>$K$4</f>
        <v>EUR</v>
      </c>
      <c r="J178" s="833"/>
      <c r="K178" s="249">
        <f t="shared" si="260"/>
        <v>0</v>
      </c>
      <c r="L178" s="611">
        <f t="shared" si="244"/>
        <v>0.85</v>
      </c>
      <c r="M178" s="260">
        <f t="shared" si="245"/>
        <v>0</v>
      </c>
      <c r="N178" s="592">
        <f t="shared" si="246"/>
        <v>0</v>
      </c>
      <c r="O178" s="592">
        <f t="shared" si="247"/>
        <v>0</v>
      </c>
      <c r="P178" s="596">
        <f t="shared" si="248"/>
        <v>0</v>
      </c>
      <c r="Q178" s="595">
        <f t="shared" si="249"/>
        <v>0</v>
      </c>
      <c r="R178" s="380"/>
      <c r="S178" s="380"/>
      <c r="T178" s="381"/>
      <c r="U178" s="382">
        <f t="shared" si="250"/>
        <v>0</v>
      </c>
      <c r="V178" s="350">
        <v>0</v>
      </c>
      <c r="W178" s="355">
        <v>0</v>
      </c>
      <c r="X178" s="355">
        <v>0</v>
      </c>
      <c r="Y178" s="432">
        <v>0</v>
      </c>
      <c r="Z178" s="287">
        <v>0</v>
      </c>
      <c r="AA178" s="287">
        <v>0</v>
      </c>
      <c r="AB178" s="225">
        <v>0</v>
      </c>
      <c r="AC178" s="225">
        <v>0</v>
      </c>
      <c r="AD178" s="227">
        <v>0</v>
      </c>
      <c r="AE178" s="304">
        <v>0</v>
      </c>
      <c r="AF178" s="116"/>
      <c r="AG178" s="117"/>
      <c r="AH178" s="118"/>
      <c r="AI178" s="119">
        <v>0</v>
      </c>
      <c r="AJ178" s="120">
        <f t="shared" si="213"/>
        <v>0.85</v>
      </c>
      <c r="AK178" s="121">
        <f t="shared" si="251"/>
        <v>0</v>
      </c>
      <c r="AL178" s="121">
        <v>0</v>
      </c>
      <c r="AM178" s="121">
        <f t="shared" si="252"/>
        <v>0</v>
      </c>
      <c r="AN178" s="122">
        <f>ROUND((Z178+AA178)-(AK178+AL178),2)</f>
        <v>0</v>
      </c>
      <c r="AO178" s="116"/>
      <c r="AP178" s="117"/>
      <c r="AQ178" s="117"/>
      <c r="AR178" s="123">
        <v>0</v>
      </c>
      <c r="AS178" s="120">
        <f t="shared" si="216"/>
        <v>0.85</v>
      </c>
      <c r="AT178" s="125">
        <f t="shared" si="253"/>
        <v>0</v>
      </c>
      <c r="AU178" s="121">
        <v>0</v>
      </c>
      <c r="AV178" s="121">
        <f t="shared" si="254"/>
        <v>0</v>
      </c>
      <c r="AW178" s="122">
        <f t="shared" si="255"/>
        <v>0</v>
      </c>
      <c r="AX178" s="116"/>
      <c r="AY178" s="117"/>
      <c r="AZ178" s="117"/>
      <c r="BA178" s="123">
        <v>0</v>
      </c>
      <c r="BB178" s="120">
        <f t="shared" si="220"/>
        <v>0.85</v>
      </c>
      <c r="BC178" s="125">
        <f t="shared" si="256"/>
        <v>0</v>
      </c>
      <c r="BD178" s="121">
        <v>0</v>
      </c>
      <c r="BE178" s="121">
        <f t="shared" si="257"/>
        <v>0</v>
      </c>
      <c r="BF178" s="122">
        <f t="shared" si="258"/>
        <v>0</v>
      </c>
      <c r="BG178" s="295">
        <f t="shared" si="259"/>
        <v>0</v>
      </c>
      <c r="BH178" s="296">
        <v>0</v>
      </c>
      <c r="BI178" s="297">
        <v>0</v>
      </c>
      <c r="BJ178" s="297">
        <v>0</v>
      </c>
      <c r="BK178" s="298">
        <v>0</v>
      </c>
      <c r="BL178" s="298">
        <v>0</v>
      </c>
    </row>
    <row r="179" spans="1:119" ht="12.75" customHeight="1" x14ac:dyDescent="0.2">
      <c r="A179" s="827" t="s">
        <v>169</v>
      </c>
      <c r="B179" s="828"/>
      <c r="C179" s="828"/>
      <c r="D179" s="828"/>
      <c r="E179" s="828"/>
      <c r="F179" s="828"/>
      <c r="G179" s="828"/>
      <c r="H179" s="828"/>
      <c r="I179" s="828"/>
      <c r="J179" s="829"/>
      <c r="K179" s="247">
        <v>0</v>
      </c>
      <c r="L179" s="611">
        <f t="shared" si="226"/>
        <v>0.85</v>
      </c>
      <c r="M179" s="245">
        <f t="shared" si="245"/>
        <v>0</v>
      </c>
      <c r="N179" s="592">
        <f t="shared" si="246"/>
        <v>0</v>
      </c>
      <c r="O179" s="592">
        <f t="shared" si="247"/>
        <v>0</v>
      </c>
      <c r="P179" s="596">
        <f t="shared" si="248"/>
        <v>0</v>
      </c>
      <c r="Q179" s="595">
        <f t="shared" si="249"/>
        <v>0</v>
      </c>
      <c r="R179" s="380"/>
      <c r="S179" s="463">
        <v>0</v>
      </c>
      <c r="T179" s="464">
        <v>0</v>
      </c>
      <c r="U179" s="382">
        <f t="shared" si="250"/>
        <v>0</v>
      </c>
      <c r="V179" s="350">
        <v>0</v>
      </c>
      <c r="W179" s="355">
        <v>0</v>
      </c>
      <c r="X179" s="355">
        <v>0</v>
      </c>
      <c r="Y179" s="432">
        <v>0</v>
      </c>
      <c r="Z179" s="287">
        <v>0</v>
      </c>
      <c r="AA179" s="287">
        <v>0</v>
      </c>
      <c r="AB179" s="225">
        <v>0</v>
      </c>
      <c r="AC179" s="225">
        <v>0</v>
      </c>
      <c r="AD179" s="227">
        <v>0</v>
      </c>
      <c r="AE179" s="304">
        <v>0</v>
      </c>
      <c r="AF179" s="138"/>
      <c r="AG179" s="117"/>
      <c r="AH179" s="118"/>
      <c r="AI179" s="119">
        <v>0</v>
      </c>
      <c r="AJ179" s="120">
        <f t="shared" si="213"/>
        <v>0.85</v>
      </c>
      <c r="AK179" s="121">
        <f t="shared" si="251"/>
        <v>0</v>
      </c>
      <c r="AL179" s="121">
        <v>0</v>
      </c>
      <c r="AM179" s="121">
        <f t="shared" si="252"/>
        <v>0</v>
      </c>
      <c r="AN179" s="122">
        <f>ROUND((Z179+AA179)-(AM179),2)</f>
        <v>0</v>
      </c>
      <c r="AO179" s="138"/>
      <c r="AP179" s="117"/>
      <c r="AQ179" s="117"/>
      <c r="AR179" s="123">
        <v>0</v>
      </c>
      <c r="AS179" s="120">
        <f t="shared" si="216"/>
        <v>0.85</v>
      </c>
      <c r="AT179" s="121">
        <f t="shared" si="253"/>
        <v>0</v>
      </c>
      <c r="AU179" s="121">
        <v>0</v>
      </c>
      <c r="AV179" s="121">
        <f t="shared" si="254"/>
        <v>0</v>
      </c>
      <c r="AW179" s="122">
        <f t="shared" si="255"/>
        <v>0</v>
      </c>
      <c r="AX179" s="138"/>
      <c r="AY179" s="117"/>
      <c r="AZ179" s="117"/>
      <c r="BA179" s="123">
        <v>0</v>
      </c>
      <c r="BB179" s="120">
        <f t="shared" si="220"/>
        <v>0.85</v>
      </c>
      <c r="BC179" s="121">
        <f t="shared" si="256"/>
        <v>0</v>
      </c>
      <c r="BD179" s="121">
        <v>0</v>
      </c>
      <c r="BE179" s="121">
        <f t="shared" si="257"/>
        <v>0</v>
      </c>
      <c r="BF179" s="122">
        <f t="shared" si="258"/>
        <v>0</v>
      </c>
      <c r="BG179" s="295">
        <f t="shared" si="259"/>
        <v>0</v>
      </c>
      <c r="BH179" s="305">
        <v>0</v>
      </c>
      <c r="BI179" s="306">
        <v>0</v>
      </c>
      <c r="BJ179" s="306">
        <v>0</v>
      </c>
      <c r="BK179" s="307">
        <v>0</v>
      </c>
      <c r="BL179" s="307">
        <v>0</v>
      </c>
    </row>
    <row r="180" spans="1:119" x14ac:dyDescent="0.2">
      <c r="A180" s="827"/>
      <c r="B180" s="828"/>
      <c r="C180" s="828"/>
      <c r="D180" s="828"/>
      <c r="E180" s="828"/>
      <c r="F180" s="828"/>
      <c r="G180" s="828"/>
      <c r="H180" s="828"/>
      <c r="I180" s="828"/>
      <c r="J180" s="829"/>
      <c r="K180" s="247">
        <v>0</v>
      </c>
      <c r="L180" s="611">
        <f t="shared" si="226"/>
        <v>0.85</v>
      </c>
      <c r="M180" s="245">
        <f t="shared" si="245"/>
        <v>0</v>
      </c>
      <c r="N180" s="592">
        <f t="shared" si="246"/>
        <v>0</v>
      </c>
      <c r="O180" s="592">
        <f t="shared" si="247"/>
        <v>0</v>
      </c>
      <c r="P180" s="596">
        <f t="shared" si="248"/>
        <v>0</v>
      </c>
      <c r="Q180" s="595">
        <f t="shared" si="249"/>
        <v>0</v>
      </c>
      <c r="R180" s="380"/>
      <c r="S180" s="463">
        <v>0</v>
      </c>
      <c r="T180" s="464">
        <v>0</v>
      </c>
      <c r="U180" s="382">
        <f t="shared" si="250"/>
        <v>0</v>
      </c>
      <c r="V180" s="350">
        <v>0</v>
      </c>
      <c r="W180" s="355">
        <v>0</v>
      </c>
      <c r="X180" s="355">
        <v>0</v>
      </c>
      <c r="Y180" s="432">
        <v>0</v>
      </c>
      <c r="Z180" s="287">
        <v>0</v>
      </c>
      <c r="AA180" s="287">
        <v>0</v>
      </c>
      <c r="AB180" s="225">
        <v>0</v>
      </c>
      <c r="AC180" s="225">
        <v>0</v>
      </c>
      <c r="AD180" s="227">
        <v>0</v>
      </c>
      <c r="AE180" s="304">
        <v>0</v>
      </c>
      <c r="AF180" s="138"/>
      <c r="AG180" s="117"/>
      <c r="AH180" s="118"/>
      <c r="AI180" s="119">
        <v>0</v>
      </c>
      <c r="AJ180" s="120">
        <f t="shared" si="213"/>
        <v>0.85</v>
      </c>
      <c r="AK180" s="121">
        <f t="shared" si="251"/>
        <v>0</v>
      </c>
      <c r="AL180" s="121">
        <v>0</v>
      </c>
      <c r="AM180" s="121">
        <f t="shared" si="252"/>
        <v>0</v>
      </c>
      <c r="AN180" s="122">
        <f>ROUND((Z180+AA180)-(AM180),2)</f>
        <v>0</v>
      </c>
      <c r="AO180" s="138"/>
      <c r="AP180" s="117"/>
      <c r="AQ180" s="117"/>
      <c r="AR180" s="123">
        <v>0</v>
      </c>
      <c r="AS180" s="120">
        <f t="shared" si="216"/>
        <v>0.85</v>
      </c>
      <c r="AT180" s="121">
        <f t="shared" si="253"/>
        <v>0</v>
      </c>
      <c r="AU180" s="121">
        <v>0</v>
      </c>
      <c r="AV180" s="121">
        <f t="shared" si="254"/>
        <v>0</v>
      </c>
      <c r="AW180" s="122">
        <f t="shared" si="255"/>
        <v>0</v>
      </c>
      <c r="AX180" s="138"/>
      <c r="AY180" s="117"/>
      <c r="AZ180" s="117"/>
      <c r="BA180" s="123">
        <v>0</v>
      </c>
      <c r="BB180" s="120">
        <f t="shared" si="220"/>
        <v>0.85</v>
      </c>
      <c r="BC180" s="121">
        <f t="shared" si="256"/>
        <v>0</v>
      </c>
      <c r="BD180" s="121">
        <v>0</v>
      </c>
      <c r="BE180" s="121">
        <f t="shared" si="257"/>
        <v>0</v>
      </c>
      <c r="BF180" s="122">
        <f t="shared" si="258"/>
        <v>0</v>
      </c>
      <c r="BG180" s="295">
        <f t="shared" si="259"/>
        <v>0</v>
      </c>
      <c r="BH180" s="305">
        <v>0</v>
      </c>
      <c r="BI180" s="306">
        <v>0</v>
      </c>
      <c r="BJ180" s="306">
        <v>0</v>
      </c>
      <c r="BK180" s="307">
        <v>0</v>
      </c>
      <c r="BL180" s="307">
        <v>0</v>
      </c>
    </row>
    <row r="181" spans="1:119" x14ac:dyDescent="0.2">
      <c r="A181" s="827"/>
      <c r="B181" s="828"/>
      <c r="C181" s="828"/>
      <c r="D181" s="828"/>
      <c r="E181" s="828"/>
      <c r="F181" s="828"/>
      <c r="G181" s="828"/>
      <c r="H181" s="828"/>
      <c r="I181" s="828"/>
      <c r="J181" s="829"/>
      <c r="K181" s="247">
        <v>0</v>
      </c>
      <c r="L181" s="611">
        <f t="shared" si="226"/>
        <v>0.85</v>
      </c>
      <c r="M181" s="245">
        <f t="shared" si="245"/>
        <v>0</v>
      </c>
      <c r="N181" s="592">
        <f t="shared" si="246"/>
        <v>0</v>
      </c>
      <c r="O181" s="592">
        <f t="shared" si="247"/>
        <v>0</v>
      </c>
      <c r="P181" s="596">
        <f t="shared" si="248"/>
        <v>0</v>
      </c>
      <c r="Q181" s="595">
        <f t="shared" si="249"/>
        <v>0</v>
      </c>
      <c r="R181" s="380"/>
      <c r="S181" s="463">
        <v>0</v>
      </c>
      <c r="T181" s="464">
        <v>0</v>
      </c>
      <c r="U181" s="382">
        <f t="shared" si="250"/>
        <v>0</v>
      </c>
      <c r="V181" s="350">
        <v>0</v>
      </c>
      <c r="W181" s="355">
        <v>0</v>
      </c>
      <c r="X181" s="355">
        <v>0</v>
      </c>
      <c r="Y181" s="432">
        <v>0</v>
      </c>
      <c r="Z181" s="287">
        <v>0</v>
      </c>
      <c r="AA181" s="287">
        <v>0</v>
      </c>
      <c r="AB181" s="225">
        <v>0</v>
      </c>
      <c r="AC181" s="225">
        <v>0</v>
      </c>
      <c r="AD181" s="227">
        <v>0</v>
      </c>
      <c r="AE181" s="304">
        <v>0</v>
      </c>
      <c r="AF181" s="138"/>
      <c r="AG181" s="117"/>
      <c r="AH181" s="118"/>
      <c r="AI181" s="119">
        <v>0</v>
      </c>
      <c r="AJ181" s="120">
        <f t="shared" si="213"/>
        <v>0.85</v>
      </c>
      <c r="AK181" s="121">
        <f t="shared" si="251"/>
        <v>0</v>
      </c>
      <c r="AL181" s="121">
        <v>0</v>
      </c>
      <c r="AM181" s="121">
        <f t="shared" si="252"/>
        <v>0</v>
      </c>
      <c r="AN181" s="122">
        <f>ROUND((Z181+AA181)-(AM181),2)</f>
        <v>0</v>
      </c>
      <c r="AO181" s="138"/>
      <c r="AP181" s="117"/>
      <c r="AQ181" s="117"/>
      <c r="AR181" s="123">
        <v>0</v>
      </c>
      <c r="AS181" s="120">
        <f t="shared" si="216"/>
        <v>0.85</v>
      </c>
      <c r="AT181" s="121">
        <f t="shared" si="253"/>
        <v>0</v>
      </c>
      <c r="AU181" s="121">
        <v>0</v>
      </c>
      <c r="AV181" s="121">
        <f t="shared" si="254"/>
        <v>0</v>
      </c>
      <c r="AW181" s="122">
        <f t="shared" si="255"/>
        <v>0</v>
      </c>
      <c r="AX181" s="138"/>
      <c r="AY181" s="117"/>
      <c r="AZ181" s="117"/>
      <c r="BA181" s="123">
        <v>0</v>
      </c>
      <c r="BB181" s="120">
        <f t="shared" si="220"/>
        <v>0.85</v>
      </c>
      <c r="BC181" s="121">
        <f t="shared" si="256"/>
        <v>0</v>
      </c>
      <c r="BD181" s="121">
        <v>0</v>
      </c>
      <c r="BE181" s="121">
        <f t="shared" si="257"/>
        <v>0</v>
      </c>
      <c r="BF181" s="122">
        <f t="shared" si="258"/>
        <v>0</v>
      </c>
      <c r="BG181" s="295">
        <f t="shared" si="259"/>
        <v>0</v>
      </c>
      <c r="BH181" s="305">
        <v>0</v>
      </c>
      <c r="BI181" s="306">
        <v>0</v>
      </c>
      <c r="BJ181" s="306">
        <v>0</v>
      </c>
      <c r="BK181" s="307">
        <v>0</v>
      </c>
      <c r="BL181" s="307">
        <v>0</v>
      </c>
    </row>
    <row r="182" spans="1:119" s="293" customFormat="1" x14ac:dyDescent="0.2">
      <c r="A182" s="438" t="s">
        <v>244</v>
      </c>
      <c r="B182" s="439" t="s">
        <v>245</v>
      </c>
      <c r="C182" s="439"/>
      <c r="D182" s="439"/>
      <c r="E182" s="439"/>
      <c r="F182" s="439"/>
      <c r="G182" s="439"/>
      <c r="H182" s="439"/>
      <c r="I182" s="439"/>
      <c r="J182" s="440"/>
      <c r="K182" s="835"/>
      <c r="L182" s="835"/>
      <c r="M182" s="836"/>
      <c r="N182" s="387"/>
      <c r="O182" s="387"/>
      <c r="P182" s="387"/>
      <c r="Q182" s="387"/>
      <c r="R182" s="387"/>
      <c r="S182" s="387"/>
      <c r="T182" s="388"/>
      <c r="U182" s="349"/>
      <c r="V182" s="348"/>
      <c r="W182" s="349"/>
      <c r="X182" s="349"/>
      <c r="Y182" s="425"/>
      <c r="Z182" s="483"/>
      <c r="AA182" s="483"/>
      <c r="AB182" s="483"/>
      <c r="AC182" s="483"/>
      <c r="AD182" s="483"/>
      <c r="AE182" s="115"/>
      <c r="AF182" s="482"/>
      <c r="AG182" s="483"/>
      <c r="AH182" s="483"/>
      <c r="AI182" s="139"/>
      <c r="AJ182" s="140"/>
      <c r="AK182" s="141"/>
      <c r="AL182" s="141"/>
      <c r="AM182" s="141"/>
      <c r="AN182" s="142"/>
      <c r="AO182" s="482"/>
      <c r="AP182" s="483"/>
      <c r="AQ182" s="483"/>
      <c r="AR182" s="113"/>
      <c r="AS182" s="114"/>
      <c r="AT182" s="483"/>
      <c r="AU182" s="141"/>
      <c r="AV182" s="141"/>
      <c r="AW182" s="115"/>
      <c r="AX182" s="482"/>
      <c r="AY182" s="483"/>
      <c r="AZ182" s="483"/>
      <c r="BA182" s="113"/>
      <c r="BB182" s="114"/>
      <c r="BC182" s="483"/>
      <c r="BD182" s="141"/>
      <c r="BE182" s="141"/>
      <c r="BF182" s="115"/>
      <c r="BG182" s="482"/>
      <c r="BH182" s="482"/>
      <c r="BI182" s="483"/>
      <c r="BJ182" s="483"/>
      <c r="BK182" s="483"/>
      <c r="BL182" s="115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</row>
    <row r="183" spans="1:119" x14ac:dyDescent="0.2">
      <c r="A183" s="834" t="s">
        <v>168</v>
      </c>
      <c r="B183" s="820"/>
      <c r="C183" s="820"/>
      <c r="D183" s="833"/>
      <c r="E183" s="833"/>
      <c r="F183" s="833"/>
      <c r="G183" s="846">
        <v>0</v>
      </c>
      <c r="H183" s="847"/>
      <c r="I183" s="833" t="str">
        <f>$K$4</f>
        <v>EUR</v>
      </c>
      <c r="J183" s="833"/>
      <c r="K183" s="249">
        <f>G183/($G$4+$G$5+$G$6+$G$7)</f>
        <v>0</v>
      </c>
      <c r="L183" s="611">
        <f t="shared" ref="L183:L185" si="261">$K$5</f>
        <v>0.85</v>
      </c>
      <c r="M183" s="260">
        <f t="shared" ref="M183:M188" si="262">ROUND(K183/L183,2)</f>
        <v>0</v>
      </c>
      <c r="N183" s="592">
        <f t="shared" ref="N183:N188" si="263">ROUND(M183*$G$4,2)</f>
        <v>0</v>
      </c>
      <c r="O183" s="592">
        <f t="shared" ref="O183:O188" si="264">ROUND(M183*$G$5,2)</f>
        <v>0</v>
      </c>
      <c r="P183" s="596">
        <f t="shared" ref="P183:P188" si="265">ROUND(M183*$G$7,2)</f>
        <v>0</v>
      </c>
      <c r="Q183" s="595">
        <f t="shared" ref="Q183:Q188" si="266">ROUND(M183*$G$6,2)</f>
        <v>0</v>
      </c>
      <c r="R183" s="380"/>
      <c r="S183" s="380"/>
      <c r="T183" s="381"/>
      <c r="U183" s="382">
        <f t="shared" ref="U183:U188" si="267">ROUND(N183+O183+P183+Q183+R183+S183+T183,2)</f>
        <v>0</v>
      </c>
      <c r="V183" s="350">
        <v>0</v>
      </c>
      <c r="W183" s="355">
        <v>0</v>
      </c>
      <c r="X183" s="355">
        <v>0</v>
      </c>
      <c r="Y183" s="432">
        <v>0</v>
      </c>
      <c r="Z183" s="287">
        <v>0</v>
      </c>
      <c r="AA183" s="287">
        <v>0</v>
      </c>
      <c r="AB183" s="225">
        <v>0</v>
      </c>
      <c r="AC183" s="225">
        <v>0</v>
      </c>
      <c r="AD183" s="227">
        <v>0</v>
      </c>
      <c r="AE183" s="304">
        <v>0</v>
      </c>
      <c r="AF183" s="116"/>
      <c r="AG183" s="117"/>
      <c r="AH183" s="118"/>
      <c r="AI183" s="119">
        <v>0</v>
      </c>
      <c r="AJ183" s="120">
        <f t="shared" si="213"/>
        <v>0.85</v>
      </c>
      <c r="AK183" s="121">
        <f t="shared" ref="AK183:AK188" si="268">ROUND(AI183/AJ183,2)</f>
        <v>0</v>
      </c>
      <c r="AL183" s="121">
        <v>0</v>
      </c>
      <c r="AM183" s="121">
        <f t="shared" ref="AM183:AM188" si="269">AK183+AL183</f>
        <v>0</v>
      </c>
      <c r="AN183" s="122">
        <f>ROUND((Z183+AA183)-(AK183+AL183),2)</f>
        <v>0</v>
      </c>
      <c r="AO183" s="116"/>
      <c r="AP183" s="117"/>
      <c r="AQ183" s="117"/>
      <c r="AR183" s="123">
        <v>0</v>
      </c>
      <c r="AS183" s="120">
        <f t="shared" si="216"/>
        <v>0.85</v>
      </c>
      <c r="AT183" s="125">
        <f t="shared" ref="AT183:AT188" si="270">ROUND(AR183/AS183,2)</f>
        <v>0</v>
      </c>
      <c r="AU183" s="121">
        <v>0</v>
      </c>
      <c r="AV183" s="121">
        <f t="shared" ref="AV183:AV188" si="271">AT183+AU183</f>
        <v>0</v>
      </c>
      <c r="AW183" s="122">
        <f t="shared" ref="AW183:AW188" si="272">ROUND((AB183+AC183)-(AV183),2)</f>
        <v>0</v>
      </c>
      <c r="AX183" s="116"/>
      <c r="AY183" s="117"/>
      <c r="AZ183" s="117"/>
      <c r="BA183" s="123">
        <v>0</v>
      </c>
      <c r="BB183" s="120">
        <f t="shared" si="220"/>
        <v>0.85</v>
      </c>
      <c r="BC183" s="125">
        <f t="shared" ref="BC183:BC188" si="273">ROUND(BA183/BB183,2)</f>
        <v>0</v>
      </c>
      <c r="BD183" s="121">
        <v>0</v>
      </c>
      <c r="BE183" s="121">
        <f t="shared" ref="BE183:BE188" si="274">BC183+BD183</f>
        <v>0</v>
      </c>
      <c r="BF183" s="122">
        <f t="shared" ref="BF183:BF188" si="275">ROUND((AD183+AE183)-(BE183),2)</f>
        <v>0</v>
      </c>
      <c r="BG183" s="295">
        <f t="shared" ref="BG183:BG188" si="276">U183-V183-W183-X183-AM183-AV183-BE183</f>
        <v>0</v>
      </c>
      <c r="BH183" s="296">
        <v>0</v>
      </c>
      <c r="BI183" s="297">
        <v>0</v>
      </c>
      <c r="BJ183" s="297">
        <v>0</v>
      </c>
      <c r="BK183" s="298">
        <v>0</v>
      </c>
      <c r="BL183" s="298">
        <v>0</v>
      </c>
    </row>
    <row r="184" spans="1:119" x14ac:dyDescent="0.2">
      <c r="A184" s="834"/>
      <c r="B184" s="820"/>
      <c r="C184" s="820"/>
      <c r="D184" s="833"/>
      <c r="E184" s="833"/>
      <c r="F184" s="833"/>
      <c r="G184" s="846">
        <v>0</v>
      </c>
      <c r="H184" s="847"/>
      <c r="I184" s="833" t="str">
        <f>$K$4</f>
        <v>EUR</v>
      </c>
      <c r="J184" s="833"/>
      <c r="K184" s="249">
        <f t="shared" ref="K184:K185" si="277">G184/($G$4+$G$5+$G$6+$G$7)</f>
        <v>0</v>
      </c>
      <c r="L184" s="611">
        <f t="shared" si="261"/>
        <v>0.85</v>
      </c>
      <c r="M184" s="260">
        <f t="shared" si="262"/>
        <v>0</v>
      </c>
      <c r="N184" s="592">
        <f t="shared" si="263"/>
        <v>0</v>
      </c>
      <c r="O184" s="592">
        <f t="shared" si="264"/>
        <v>0</v>
      </c>
      <c r="P184" s="596">
        <f t="shared" si="265"/>
        <v>0</v>
      </c>
      <c r="Q184" s="595">
        <f t="shared" si="266"/>
        <v>0</v>
      </c>
      <c r="R184" s="380"/>
      <c r="S184" s="380"/>
      <c r="T184" s="381"/>
      <c r="U184" s="382">
        <f t="shared" si="267"/>
        <v>0</v>
      </c>
      <c r="V184" s="350">
        <v>0</v>
      </c>
      <c r="W184" s="355">
        <v>0</v>
      </c>
      <c r="X184" s="355">
        <v>0</v>
      </c>
      <c r="Y184" s="432">
        <v>0</v>
      </c>
      <c r="Z184" s="287">
        <v>0</v>
      </c>
      <c r="AA184" s="287">
        <v>0</v>
      </c>
      <c r="AB184" s="225">
        <v>0</v>
      </c>
      <c r="AC184" s="225">
        <v>0</v>
      </c>
      <c r="AD184" s="227">
        <v>0</v>
      </c>
      <c r="AE184" s="304">
        <v>0</v>
      </c>
      <c r="AF184" s="116"/>
      <c r="AG184" s="117"/>
      <c r="AH184" s="118"/>
      <c r="AI184" s="119">
        <v>0</v>
      </c>
      <c r="AJ184" s="120">
        <f t="shared" si="213"/>
        <v>0.85</v>
      </c>
      <c r="AK184" s="121">
        <f t="shared" si="268"/>
        <v>0</v>
      </c>
      <c r="AL184" s="121">
        <v>0</v>
      </c>
      <c r="AM184" s="121">
        <f t="shared" si="269"/>
        <v>0</v>
      </c>
      <c r="AN184" s="122">
        <f>ROUND((Z184+AA184)-(AK184+AL184),2)</f>
        <v>0</v>
      </c>
      <c r="AO184" s="116"/>
      <c r="AP184" s="117"/>
      <c r="AQ184" s="117"/>
      <c r="AR184" s="123">
        <v>0</v>
      </c>
      <c r="AS184" s="120">
        <f t="shared" si="216"/>
        <v>0.85</v>
      </c>
      <c r="AT184" s="125">
        <f t="shared" si="270"/>
        <v>0</v>
      </c>
      <c r="AU184" s="121">
        <v>0</v>
      </c>
      <c r="AV184" s="121">
        <f t="shared" si="271"/>
        <v>0</v>
      </c>
      <c r="AW184" s="122">
        <f t="shared" si="272"/>
        <v>0</v>
      </c>
      <c r="AX184" s="116"/>
      <c r="AY184" s="117"/>
      <c r="AZ184" s="117"/>
      <c r="BA184" s="123">
        <v>0</v>
      </c>
      <c r="BB184" s="120">
        <f t="shared" si="220"/>
        <v>0.85</v>
      </c>
      <c r="BC184" s="125">
        <f t="shared" si="273"/>
        <v>0</v>
      </c>
      <c r="BD184" s="121">
        <v>0</v>
      </c>
      <c r="BE184" s="121">
        <f t="shared" si="274"/>
        <v>0</v>
      </c>
      <c r="BF184" s="122">
        <f t="shared" si="275"/>
        <v>0</v>
      </c>
      <c r="BG184" s="295">
        <f t="shared" si="276"/>
        <v>0</v>
      </c>
      <c r="BH184" s="296">
        <v>0</v>
      </c>
      <c r="BI184" s="297">
        <v>0</v>
      </c>
      <c r="BJ184" s="297">
        <v>0</v>
      </c>
      <c r="BK184" s="298">
        <v>0</v>
      </c>
      <c r="BL184" s="298">
        <v>0</v>
      </c>
    </row>
    <row r="185" spans="1:119" x14ac:dyDescent="0.2">
      <c r="A185" s="834"/>
      <c r="B185" s="820"/>
      <c r="C185" s="820"/>
      <c r="D185" s="833"/>
      <c r="E185" s="833"/>
      <c r="F185" s="833"/>
      <c r="G185" s="846">
        <v>0</v>
      </c>
      <c r="H185" s="847"/>
      <c r="I185" s="833" t="str">
        <f>$K$4</f>
        <v>EUR</v>
      </c>
      <c r="J185" s="833"/>
      <c r="K185" s="249">
        <f t="shared" si="277"/>
        <v>0</v>
      </c>
      <c r="L185" s="611">
        <f t="shared" si="261"/>
        <v>0.85</v>
      </c>
      <c r="M185" s="260">
        <f t="shared" si="262"/>
        <v>0</v>
      </c>
      <c r="N185" s="592">
        <f t="shared" si="263"/>
        <v>0</v>
      </c>
      <c r="O185" s="592">
        <f t="shared" si="264"/>
        <v>0</v>
      </c>
      <c r="P185" s="596">
        <f t="shared" si="265"/>
        <v>0</v>
      </c>
      <c r="Q185" s="595">
        <f t="shared" si="266"/>
        <v>0</v>
      </c>
      <c r="R185" s="380"/>
      <c r="S185" s="380"/>
      <c r="T185" s="381"/>
      <c r="U185" s="382">
        <f t="shared" si="267"/>
        <v>0</v>
      </c>
      <c r="V185" s="350">
        <v>0</v>
      </c>
      <c r="W185" s="355">
        <v>0</v>
      </c>
      <c r="X185" s="355">
        <v>0</v>
      </c>
      <c r="Y185" s="432">
        <v>0</v>
      </c>
      <c r="Z185" s="287">
        <v>0</v>
      </c>
      <c r="AA185" s="287">
        <v>0</v>
      </c>
      <c r="AB185" s="225">
        <v>0</v>
      </c>
      <c r="AC185" s="225">
        <v>0</v>
      </c>
      <c r="AD185" s="227">
        <v>0</v>
      </c>
      <c r="AE185" s="304">
        <v>0</v>
      </c>
      <c r="AF185" s="116"/>
      <c r="AG185" s="117"/>
      <c r="AH185" s="118"/>
      <c r="AI185" s="119">
        <v>0</v>
      </c>
      <c r="AJ185" s="120">
        <f t="shared" si="213"/>
        <v>0.85</v>
      </c>
      <c r="AK185" s="121">
        <f t="shared" si="268"/>
        <v>0</v>
      </c>
      <c r="AL185" s="121">
        <v>0</v>
      </c>
      <c r="AM185" s="121">
        <f t="shared" si="269"/>
        <v>0</v>
      </c>
      <c r="AN185" s="122">
        <f>ROUND((Z185+AA185)-(AK185+AL185),2)</f>
        <v>0</v>
      </c>
      <c r="AO185" s="116"/>
      <c r="AP185" s="117"/>
      <c r="AQ185" s="117"/>
      <c r="AR185" s="123">
        <v>0</v>
      </c>
      <c r="AS185" s="120">
        <f t="shared" si="216"/>
        <v>0.85</v>
      </c>
      <c r="AT185" s="125">
        <f t="shared" si="270"/>
        <v>0</v>
      </c>
      <c r="AU185" s="121">
        <v>0</v>
      </c>
      <c r="AV185" s="121">
        <f t="shared" si="271"/>
        <v>0</v>
      </c>
      <c r="AW185" s="122">
        <f t="shared" si="272"/>
        <v>0</v>
      </c>
      <c r="AX185" s="116"/>
      <c r="AY185" s="117"/>
      <c r="AZ185" s="117"/>
      <c r="BA185" s="123">
        <v>0</v>
      </c>
      <c r="BB185" s="120">
        <f t="shared" si="220"/>
        <v>0.85</v>
      </c>
      <c r="BC185" s="125">
        <f t="shared" si="273"/>
        <v>0</v>
      </c>
      <c r="BD185" s="121">
        <v>0</v>
      </c>
      <c r="BE185" s="121">
        <f t="shared" si="274"/>
        <v>0</v>
      </c>
      <c r="BF185" s="122">
        <f t="shared" si="275"/>
        <v>0</v>
      </c>
      <c r="BG185" s="295">
        <f t="shared" si="276"/>
        <v>0</v>
      </c>
      <c r="BH185" s="296">
        <v>0</v>
      </c>
      <c r="BI185" s="297">
        <v>0</v>
      </c>
      <c r="BJ185" s="297">
        <v>0</v>
      </c>
      <c r="BK185" s="298">
        <v>0</v>
      </c>
      <c r="BL185" s="298">
        <v>0</v>
      </c>
    </row>
    <row r="186" spans="1:119" ht="12.75" customHeight="1" x14ac:dyDescent="0.2">
      <c r="A186" s="827" t="s">
        <v>169</v>
      </c>
      <c r="B186" s="828"/>
      <c r="C186" s="828"/>
      <c r="D186" s="828"/>
      <c r="E186" s="828"/>
      <c r="F186" s="828"/>
      <c r="G186" s="828"/>
      <c r="H186" s="828"/>
      <c r="I186" s="828"/>
      <c r="J186" s="829"/>
      <c r="K186" s="247">
        <v>0</v>
      </c>
      <c r="L186" s="611">
        <f t="shared" si="226"/>
        <v>0.85</v>
      </c>
      <c r="M186" s="245">
        <f t="shared" si="262"/>
        <v>0</v>
      </c>
      <c r="N186" s="592">
        <f t="shared" si="263"/>
        <v>0</v>
      </c>
      <c r="O186" s="592">
        <f t="shared" si="264"/>
        <v>0</v>
      </c>
      <c r="P186" s="596">
        <f t="shared" si="265"/>
        <v>0</v>
      </c>
      <c r="Q186" s="595">
        <f t="shared" si="266"/>
        <v>0</v>
      </c>
      <c r="R186" s="380"/>
      <c r="S186" s="463">
        <v>0</v>
      </c>
      <c r="T186" s="464">
        <v>0</v>
      </c>
      <c r="U186" s="382">
        <f t="shared" si="267"/>
        <v>0</v>
      </c>
      <c r="V186" s="350">
        <v>0</v>
      </c>
      <c r="W186" s="355">
        <v>0</v>
      </c>
      <c r="X186" s="355">
        <v>0</v>
      </c>
      <c r="Y186" s="432">
        <v>0</v>
      </c>
      <c r="Z186" s="287">
        <v>0</v>
      </c>
      <c r="AA186" s="287">
        <v>0</v>
      </c>
      <c r="AB186" s="225">
        <v>0</v>
      </c>
      <c r="AC186" s="225">
        <v>0</v>
      </c>
      <c r="AD186" s="227">
        <v>0</v>
      </c>
      <c r="AE186" s="304">
        <v>0</v>
      </c>
      <c r="AF186" s="138"/>
      <c r="AG186" s="117"/>
      <c r="AH186" s="118"/>
      <c r="AI186" s="119">
        <v>0</v>
      </c>
      <c r="AJ186" s="120">
        <f t="shared" si="213"/>
        <v>0.85</v>
      </c>
      <c r="AK186" s="121">
        <f t="shared" si="268"/>
        <v>0</v>
      </c>
      <c r="AL186" s="121">
        <v>0</v>
      </c>
      <c r="AM186" s="121">
        <f t="shared" si="269"/>
        <v>0</v>
      </c>
      <c r="AN186" s="122">
        <f>ROUND((Z186+AA186)-(AM186),2)</f>
        <v>0</v>
      </c>
      <c r="AO186" s="138"/>
      <c r="AP186" s="117"/>
      <c r="AQ186" s="117"/>
      <c r="AR186" s="123">
        <v>0</v>
      </c>
      <c r="AS186" s="120">
        <f t="shared" si="216"/>
        <v>0.85</v>
      </c>
      <c r="AT186" s="121">
        <f t="shared" si="270"/>
        <v>0</v>
      </c>
      <c r="AU186" s="121">
        <v>0</v>
      </c>
      <c r="AV186" s="121">
        <f t="shared" si="271"/>
        <v>0</v>
      </c>
      <c r="AW186" s="122">
        <f t="shared" si="272"/>
        <v>0</v>
      </c>
      <c r="AX186" s="138"/>
      <c r="AY186" s="117"/>
      <c r="AZ186" s="117"/>
      <c r="BA186" s="123">
        <v>0</v>
      </c>
      <c r="BB186" s="120">
        <f t="shared" si="220"/>
        <v>0.85</v>
      </c>
      <c r="BC186" s="121">
        <f t="shared" si="273"/>
        <v>0</v>
      </c>
      <c r="BD186" s="121">
        <v>0</v>
      </c>
      <c r="BE186" s="121">
        <f t="shared" si="274"/>
        <v>0</v>
      </c>
      <c r="BF186" s="122">
        <f t="shared" si="275"/>
        <v>0</v>
      </c>
      <c r="BG186" s="295">
        <f t="shared" si="276"/>
        <v>0</v>
      </c>
      <c r="BH186" s="305">
        <v>0</v>
      </c>
      <c r="BI186" s="306">
        <v>0</v>
      </c>
      <c r="BJ186" s="306">
        <v>0</v>
      </c>
      <c r="BK186" s="307">
        <v>0</v>
      </c>
      <c r="BL186" s="307">
        <v>0</v>
      </c>
    </row>
    <row r="187" spans="1:119" x14ac:dyDescent="0.2">
      <c r="A187" s="827"/>
      <c r="B187" s="828"/>
      <c r="C187" s="828"/>
      <c r="D187" s="828"/>
      <c r="E187" s="828"/>
      <c r="F187" s="828"/>
      <c r="G187" s="828"/>
      <c r="H187" s="828"/>
      <c r="I187" s="828"/>
      <c r="J187" s="829"/>
      <c r="K187" s="247">
        <v>0</v>
      </c>
      <c r="L187" s="611">
        <f t="shared" si="226"/>
        <v>0.85</v>
      </c>
      <c r="M187" s="245">
        <f t="shared" si="262"/>
        <v>0</v>
      </c>
      <c r="N187" s="592">
        <f t="shared" si="263"/>
        <v>0</v>
      </c>
      <c r="O187" s="592">
        <f t="shared" si="264"/>
        <v>0</v>
      </c>
      <c r="P187" s="596">
        <f t="shared" si="265"/>
        <v>0</v>
      </c>
      <c r="Q187" s="595">
        <f t="shared" si="266"/>
        <v>0</v>
      </c>
      <c r="R187" s="380"/>
      <c r="S187" s="463">
        <v>0</v>
      </c>
      <c r="T187" s="464">
        <v>0</v>
      </c>
      <c r="U187" s="382">
        <f t="shared" si="267"/>
        <v>0</v>
      </c>
      <c r="V187" s="350">
        <v>0</v>
      </c>
      <c r="W187" s="355">
        <v>0</v>
      </c>
      <c r="X187" s="355">
        <v>0</v>
      </c>
      <c r="Y187" s="432">
        <v>0</v>
      </c>
      <c r="Z187" s="287">
        <v>0</v>
      </c>
      <c r="AA187" s="287">
        <v>0</v>
      </c>
      <c r="AB187" s="225">
        <v>0</v>
      </c>
      <c r="AC187" s="225">
        <v>0</v>
      </c>
      <c r="AD187" s="227">
        <v>0</v>
      </c>
      <c r="AE187" s="304">
        <v>0</v>
      </c>
      <c r="AF187" s="138"/>
      <c r="AG187" s="117"/>
      <c r="AH187" s="118"/>
      <c r="AI187" s="119">
        <v>0</v>
      </c>
      <c r="AJ187" s="120">
        <f t="shared" si="213"/>
        <v>0.85</v>
      </c>
      <c r="AK187" s="121">
        <f t="shared" si="268"/>
        <v>0</v>
      </c>
      <c r="AL187" s="121">
        <v>0</v>
      </c>
      <c r="AM187" s="121">
        <f t="shared" si="269"/>
        <v>0</v>
      </c>
      <c r="AN187" s="122">
        <f>ROUND((Z187+AA187)-(AM187),2)</f>
        <v>0</v>
      </c>
      <c r="AO187" s="138"/>
      <c r="AP187" s="117"/>
      <c r="AQ187" s="117"/>
      <c r="AR187" s="123">
        <v>0</v>
      </c>
      <c r="AS187" s="120">
        <f t="shared" si="216"/>
        <v>0.85</v>
      </c>
      <c r="AT187" s="121">
        <f t="shared" si="270"/>
        <v>0</v>
      </c>
      <c r="AU187" s="121">
        <v>0</v>
      </c>
      <c r="AV187" s="121">
        <f t="shared" si="271"/>
        <v>0</v>
      </c>
      <c r="AW187" s="122">
        <f t="shared" si="272"/>
        <v>0</v>
      </c>
      <c r="AX187" s="138"/>
      <c r="AY187" s="117"/>
      <c r="AZ187" s="117"/>
      <c r="BA187" s="123">
        <v>0</v>
      </c>
      <c r="BB187" s="120">
        <f t="shared" si="220"/>
        <v>0.85</v>
      </c>
      <c r="BC187" s="121">
        <f t="shared" si="273"/>
        <v>0</v>
      </c>
      <c r="BD187" s="121">
        <v>0</v>
      </c>
      <c r="BE187" s="121">
        <f t="shared" si="274"/>
        <v>0</v>
      </c>
      <c r="BF187" s="122">
        <f t="shared" si="275"/>
        <v>0</v>
      </c>
      <c r="BG187" s="295">
        <f t="shared" si="276"/>
        <v>0</v>
      </c>
      <c r="BH187" s="305">
        <v>0</v>
      </c>
      <c r="BI187" s="306">
        <v>0</v>
      </c>
      <c r="BJ187" s="306">
        <v>0</v>
      </c>
      <c r="BK187" s="307">
        <v>0</v>
      </c>
      <c r="BL187" s="307">
        <v>0</v>
      </c>
    </row>
    <row r="188" spans="1:119" x14ac:dyDescent="0.2">
      <c r="A188" s="827"/>
      <c r="B188" s="828"/>
      <c r="C188" s="828"/>
      <c r="D188" s="828"/>
      <c r="E188" s="828"/>
      <c r="F188" s="828"/>
      <c r="G188" s="828"/>
      <c r="H188" s="828"/>
      <c r="I188" s="828"/>
      <c r="J188" s="829"/>
      <c r="K188" s="247">
        <v>0</v>
      </c>
      <c r="L188" s="611">
        <f t="shared" si="226"/>
        <v>0.85</v>
      </c>
      <c r="M188" s="245">
        <f t="shared" si="262"/>
        <v>0</v>
      </c>
      <c r="N188" s="592">
        <f t="shared" si="263"/>
        <v>0</v>
      </c>
      <c r="O188" s="592">
        <f t="shared" si="264"/>
        <v>0</v>
      </c>
      <c r="P188" s="596">
        <f t="shared" si="265"/>
        <v>0</v>
      </c>
      <c r="Q188" s="595">
        <f t="shared" si="266"/>
        <v>0</v>
      </c>
      <c r="R188" s="380"/>
      <c r="S188" s="463">
        <v>0</v>
      </c>
      <c r="T188" s="464">
        <v>0</v>
      </c>
      <c r="U188" s="382">
        <f t="shared" si="267"/>
        <v>0</v>
      </c>
      <c r="V188" s="350">
        <v>0</v>
      </c>
      <c r="W188" s="355">
        <v>0</v>
      </c>
      <c r="X188" s="355">
        <v>0</v>
      </c>
      <c r="Y188" s="432">
        <v>0</v>
      </c>
      <c r="Z188" s="287">
        <v>0</v>
      </c>
      <c r="AA188" s="287">
        <v>0</v>
      </c>
      <c r="AB188" s="225">
        <v>0</v>
      </c>
      <c r="AC188" s="225">
        <v>0</v>
      </c>
      <c r="AD188" s="227">
        <v>0</v>
      </c>
      <c r="AE188" s="304">
        <v>0</v>
      </c>
      <c r="AF188" s="138"/>
      <c r="AG188" s="117"/>
      <c r="AH188" s="118"/>
      <c r="AI188" s="119">
        <v>0</v>
      </c>
      <c r="AJ188" s="120">
        <f t="shared" si="213"/>
        <v>0.85</v>
      </c>
      <c r="AK188" s="121">
        <f t="shared" si="268"/>
        <v>0</v>
      </c>
      <c r="AL188" s="121">
        <v>0</v>
      </c>
      <c r="AM188" s="121">
        <f t="shared" si="269"/>
        <v>0</v>
      </c>
      <c r="AN188" s="122">
        <f>ROUND((Z188+AA188)-(AM188),2)</f>
        <v>0</v>
      </c>
      <c r="AO188" s="138"/>
      <c r="AP188" s="117"/>
      <c r="AQ188" s="117"/>
      <c r="AR188" s="123">
        <v>0</v>
      </c>
      <c r="AS188" s="120">
        <f t="shared" si="216"/>
        <v>0.85</v>
      </c>
      <c r="AT188" s="121">
        <f t="shared" si="270"/>
        <v>0</v>
      </c>
      <c r="AU188" s="121">
        <v>0</v>
      </c>
      <c r="AV188" s="121">
        <f t="shared" si="271"/>
        <v>0</v>
      </c>
      <c r="AW188" s="122">
        <f t="shared" si="272"/>
        <v>0</v>
      </c>
      <c r="AX188" s="138"/>
      <c r="AY188" s="117"/>
      <c r="AZ188" s="117"/>
      <c r="BA188" s="123">
        <v>0</v>
      </c>
      <c r="BB188" s="120">
        <f t="shared" si="220"/>
        <v>0.85</v>
      </c>
      <c r="BC188" s="121">
        <f t="shared" si="273"/>
        <v>0</v>
      </c>
      <c r="BD188" s="121">
        <v>0</v>
      </c>
      <c r="BE188" s="121">
        <f t="shared" si="274"/>
        <v>0</v>
      </c>
      <c r="BF188" s="122">
        <f t="shared" si="275"/>
        <v>0</v>
      </c>
      <c r="BG188" s="295">
        <f t="shared" si="276"/>
        <v>0</v>
      </c>
      <c r="BH188" s="305">
        <v>0</v>
      </c>
      <c r="BI188" s="306">
        <v>0</v>
      </c>
      <c r="BJ188" s="306">
        <v>0</v>
      </c>
      <c r="BK188" s="307">
        <v>0</v>
      </c>
      <c r="BL188" s="307">
        <v>0</v>
      </c>
    </row>
    <row r="189" spans="1:119" s="293" customFormat="1" x14ac:dyDescent="0.2">
      <c r="A189" s="438" t="s">
        <v>244</v>
      </c>
      <c r="B189" s="439" t="s">
        <v>245</v>
      </c>
      <c r="C189" s="439"/>
      <c r="D189" s="439"/>
      <c r="E189" s="439"/>
      <c r="F189" s="439"/>
      <c r="G189" s="439"/>
      <c r="H189" s="439"/>
      <c r="I189" s="439"/>
      <c r="J189" s="440"/>
      <c r="K189" s="835"/>
      <c r="L189" s="835"/>
      <c r="M189" s="836"/>
      <c r="N189" s="387"/>
      <c r="O189" s="387"/>
      <c r="P189" s="387"/>
      <c r="Q189" s="387"/>
      <c r="R189" s="387"/>
      <c r="S189" s="387"/>
      <c r="T189" s="388"/>
      <c r="U189" s="349"/>
      <c r="V189" s="348"/>
      <c r="W189" s="349"/>
      <c r="X189" s="349"/>
      <c r="Y189" s="425"/>
      <c r="Z189" s="483"/>
      <c r="AA189" s="483"/>
      <c r="AB189" s="483"/>
      <c r="AC189" s="483"/>
      <c r="AD189" s="483"/>
      <c r="AE189" s="115"/>
      <c r="AF189" s="482"/>
      <c r="AG189" s="483"/>
      <c r="AH189" s="483"/>
      <c r="AI189" s="139"/>
      <c r="AJ189" s="140"/>
      <c r="AK189" s="141"/>
      <c r="AL189" s="141"/>
      <c r="AM189" s="141"/>
      <c r="AN189" s="142"/>
      <c r="AO189" s="482"/>
      <c r="AP189" s="483"/>
      <c r="AQ189" s="483"/>
      <c r="AR189" s="113"/>
      <c r="AS189" s="114"/>
      <c r="AT189" s="483"/>
      <c r="AU189" s="141"/>
      <c r="AV189" s="141"/>
      <c r="AW189" s="115"/>
      <c r="AX189" s="482"/>
      <c r="AY189" s="483"/>
      <c r="AZ189" s="483"/>
      <c r="BA189" s="113"/>
      <c r="BB189" s="114"/>
      <c r="BC189" s="483"/>
      <c r="BD189" s="141"/>
      <c r="BE189" s="141"/>
      <c r="BF189" s="115"/>
      <c r="BG189" s="482"/>
      <c r="BH189" s="482"/>
      <c r="BI189" s="483"/>
      <c r="BJ189" s="483"/>
      <c r="BK189" s="483"/>
      <c r="BL189" s="115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</row>
    <row r="190" spans="1:119" x14ac:dyDescent="0.2">
      <c r="A190" s="834" t="s">
        <v>168</v>
      </c>
      <c r="B190" s="820"/>
      <c r="C190" s="820"/>
      <c r="D190" s="833"/>
      <c r="E190" s="833"/>
      <c r="F190" s="833"/>
      <c r="G190" s="846">
        <v>0</v>
      </c>
      <c r="H190" s="847"/>
      <c r="I190" s="833" t="str">
        <f>$K$4</f>
        <v>EUR</v>
      </c>
      <c r="J190" s="833"/>
      <c r="K190" s="249">
        <f>G190/($G$4+$G$5+$G$6+$G$7)</f>
        <v>0</v>
      </c>
      <c r="L190" s="611">
        <f t="shared" ref="L190:L192" si="278">$K$5</f>
        <v>0.85</v>
      </c>
      <c r="M190" s="260">
        <f t="shared" ref="M190:M195" si="279">ROUND(K190/L190,2)</f>
        <v>0</v>
      </c>
      <c r="N190" s="592">
        <f t="shared" ref="N190:N195" si="280">ROUND(M190*$G$4,2)</f>
        <v>0</v>
      </c>
      <c r="O190" s="592">
        <f t="shared" ref="O190:O195" si="281">ROUND(M190*$G$5,2)</f>
        <v>0</v>
      </c>
      <c r="P190" s="596">
        <f t="shared" ref="P190:P195" si="282">ROUND(M190*$G$7,2)</f>
        <v>0</v>
      </c>
      <c r="Q190" s="595">
        <f t="shared" ref="Q190:Q195" si="283">ROUND(M190*$G$6,2)</f>
        <v>0</v>
      </c>
      <c r="R190" s="380"/>
      <c r="S190" s="380"/>
      <c r="T190" s="381"/>
      <c r="U190" s="382">
        <f t="shared" ref="U190:U195" si="284">ROUND(N190+O190+P190+Q190+R190+S190+T190,2)</f>
        <v>0</v>
      </c>
      <c r="V190" s="350">
        <v>0</v>
      </c>
      <c r="W190" s="355">
        <v>0</v>
      </c>
      <c r="X190" s="355">
        <v>0</v>
      </c>
      <c r="Y190" s="432">
        <v>0</v>
      </c>
      <c r="Z190" s="287">
        <v>0</v>
      </c>
      <c r="AA190" s="287">
        <v>0</v>
      </c>
      <c r="AB190" s="225">
        <v>0</v>
      </c>
      <c r="AC190" s="225">
        <v>0</v>
      </c>
      <c r="AD190" s="227">
        <v>0</v>
      </c>
      <c r="AE190" s="304">
        <v>0</v>
      </c>
      <c r="AF190" s="116"/>
      <c r="AG190" s="117"/>
      <c r="AH190" s="118"/>
      <c r="AI190" s="119">
        <v>0</v>
      </c>
      <c r="AJ190" s="120">
        <f t="shared" si="213"/>
        <v>0.85</v>
      </c>
      <c r="AK190" s="121">
        <f t="shared" ref="AK190:AK195" si="285">ROUND(AI190/AJ190,2)</f>
        <v>0</v>
      </c>
      <c r="AL190" s="121">
        <v>0</v>
      </c>
      <c r="AM190" s="121">
        <f t="shared" ref="AM190:AM195" si="286">AK190+AL190</f>
        <v>0</v>
      </c>
      <c r="AN190" s="122">
        <f>ROUND((Z190+AA190)-(AK190+AL190),2)</f>
        <v>0</v>
      </c>
      <c r="AO190" s="116"/>
      <c r="AP190" s="117"/>
      <c r="AQ190" s="117"/>
      <c r="AR190" s="123">
        <v>0</v>
      </c>
      <c r="AS190" s="120">
        <f t="shared" si="216"/>
        <v>0.85</v>
      </c>
      <c r="AT190" s="125">
        <f t="shared" ref="AT190:AT195" si="287">ROUND(AR190/AS190,2)</f>
        <v>0</v>
      </c>
      <c r="AU190" s="121">
        <v>0</v>
      </c>
      <c r="AV190" s="121">
        <f t="shared" ref="AV190:AV195" si="288">AT190+AU190</f>
        <v>0</v>
      </c>
      <c r="AW190" s="122">
        <f t="shared" ref="AW190:AW195" si="289">ROUND((AB190+AC190)-(AV190),2)</f>
        <v>0</v>
      </c>
      <c r="AX190" s="116"/>
      <c r="AY190" s="117"/>
      <c r="AZ190" s="117"/>
      <c r="BA190" s="123">
        <v>0</v>
      </c>
      <c r="BB190" s="120">
        <f t="shared" si="220"/>
        <v>0.85</v>
      </c>
      <c r="BC190" s="125">
        <f t="shared" ref="BC190:BC195" si="290">ROUND(BA190/BB190,2)</f>
        <v>0</v>
      </c>
      <c r="BD190" s="121">
        <v>0</v>
      </c>
      <c r="BE190" s="121">
        <f t="shared" ref="BE190:BE195" si="291">BC190+BD190</f>
        <v>0</v>
      </c>
      <c r="BF190" s="122">
        <f t="shared" ref="BF190:BF195" si="292">ROUND((AD190+AE190)-(BE190),2)</f>
        <v>0</v>
      </c>
      <c r="BG190" s="295">
        <f t="shared" ref="BG190:BG195" si="293">U190-V190-W190-X190-AM190-AV190-BE190</f>
        <v>0</v>
      </c>
      <c r="BH190" s="296">
        <v>0</v>
      </c>
      <c r="BI190" s="297">
        <v>0</v>
      </c>
      <c r="BJ190" s="297">
        <v>0</v>
      </c>
      <c r="BK190" s="298">
        <v>0</v>
      </c>
      <c r="BL190" s="298">
        <v>0</v>
      </c>
    </row>
    <row r="191" spans="1:119" x14ac:dyDescent="0.2">
      <c r="A191" s="834"/>
      <c r="B191" s="820"/>
      <c r="C191" s="820"/>
      <c r="D191" s="833"/>
      <c r="E191" s="833"/>
      <c r="F191" s="833"/>
      <c r="G191" s="846">
        <v>0</v>
      </c>
      <c r="H191" s="847"/>
      <c r="I191" s="833" t="str">
        <f>$K$4</f>
        <v>EUR</v>
      </c>
      <c r="J191" s="833"/>
      <c r="K191" s="249">
        <f t="shared" ref="K191:K192" si="294">G191/($G$4+$G$5+$G$6+$G$7)</f>
        <v>0</v>
      </c>
      <c r="L191" s="611">
        <f t="shared" si="278"/>
        <v>0.85</v>
      </c>
      <c r="M191" s="260">
        <f t="shared" si="279"/>
        <v>0</v>
      </c>
      <c r="N191" s="592">
        <f t="shared" si="280"/>
        <v>0</v>
      </c>
      <c r="O191" s="592">
        <f t="shared" si="281"/>
        <v>0</v>
      </c>
      <c r="P191" s="596">
        <f t="shared" si="282"/>
        <v>0</v>
      </c>
      <c r="Q191" s="595">
        <f t="shared" si="283"/>
        <v>0</v>
      </c>
      <c r="R191" s="380"/>
      <c r="S191" s="380"/>
      <c r="T191" s="381"/>
      <c r="U191" s="382">
        <f t="shared" si="284"/>
        <v>0</v>
      </c>
      <c r="V191" s="350">
        <v>0</v>
      </c>
      <c r="W191" s="355">
        <v>0</v>
      </c>
      <c r="X191" s="355">
        <v>0</v>
      </c>
      <c r="Y191" s="432">
        <v>0</v>
      </c>
      <c r="Z191" s="287">
        <v>0</v>
      </c>
      <c r="AA191" s="287">
        <v>0</v>
      </c>
      <c r="AB191" s="225">
        <v>0</v>
      </c>
      <c r="AC191" s="225">
        <v>0</v>
      </c>
      <c r="AD191" s="227">
        <v>0</v>
      </c>
      <c r="AE191" s="304">
        <v>0</v>
      </c>
      <c r="AF191" s="116"/>
      <c r="AG191" s="117"/>
      <c r="AH191" s="118"/>
      <c r="AI191" s="119">
        <v>0</v>
      </c>
      <c r="AJ191" s="120">
        <f t="shared" si="213"/>
        <v>0.85</v>
      </c>
      <c r="AK191" s="121">
        <f t="shared" si="285"/>
        <v>0</v>
      </c>
      <c r="AL191" s="121">
        <v>0</v>
      </c>
      <c r="AM191" s="121">
        <f t="shared" si="286"/>
        <v>0</v>
      </c>
      <c r="AN191" s="122">
        <f>ROUND((Z191+AA191)-(AK191+AL191),2)</f>
        <v>0</v>
      </c>
      <c r="AO191" s="116"/>
      <c r="AP191" s="117"/>
      <c r="AQ191" s="117"/>
      <c r="AR191" s="123">
        <v>0</v>
      </c>
      <c r="AS191" s="120">
        <f t="shared" si="216"/>
        <v>0.85</v>
      </c>
      <c r="AT191" s="125">
        <f t="shared" si="287"/>
        <v>0</v>
      </c>
      <c r="AU191" s="121">
        <v>0</v>
      </c>
      <c r="AV191" s="121">
        <f t="shared" si="288"/>
        <v>0</v>
      </c>
      <c r="AW191" s="122">
        <f t="shared" si="289"/>
        <v>0</v>
      </c>
      <c r="AX191" s="116"/>
      <c r="AY191" s="117"/>
      <c r="AZ191" s="117"/>
      <c r="BA191" s="123">
        <v>0</v>
      </c>
      <c r="BB191" s="120">
        <f t="shared" si="220"/>
        <v>0.85</v>
      </c>
      <c r="BC191" s="125">
        <f t="shared" si="290"/>
        <v>0</v>
      </c>
      <c r="BD191" s="121">
        <v>0</v>
      </c>
      <c r="BE191" s="121">
        <f t="shared" si="291"/>
        <v>0</v>
      </c>
      <c r="BF191" s="122">
        <f t="shared" si="292"/>
        <v>0</v>
      </c>
      <c r="BG191" s="295">
        <f t="shared" si="293"/>
        <v>0</v>
      </c>
      <c r="BH191" s="296">
        <v>0</v>
      </c>
      <c r="BI191" s="297">
        <v>0</v>
      </c>
      <c r="BJ191" s="297">
        <v>0</v>
      </c>
      <c r="BK191" s="298">
        <v>0</v>
      </c>
      <c r="BL191" s="298">
        <v>0</v>
      </c>
    </row>
    <row r="192" spans="1:119" x14ac:dyDescent="0.2">
      <c r="A192" s="834"/>
      <c r="B192" s="820"/>
      <c r="C192" s="820"/>
      <c r="D192" s="833"/>
      <c r="E192" s="833"/>
      <c r="F192" s="833"/>
      <c r="G192" s="846">
        <v>0</v>
      </c>
      <c r="H192" s="847"/>
      <c r="I192" s="833" t="str">
        <f>$K$4</f>
        <v>EUR</v>
      </c>
      <c r="J192" s="833"/>
      <c r="K192" s="249">
        <f t="shared" si="294"/>
        <v>0</v>
      </c>
      <c r="L192" s="611">
        <f t="shared" si="278"/>
        <v>0.85</v>
      </c>
      <c r="M192" s="260">
        <f t="shared" si="279"/>
        <v>0</v>
      </c>
      <c r="N192" s="592">
        <f t="shared" si="280"/>
        <v>0</v>
      </c>
      <c r="O192" s="592">
        <f t="shared" si="281"/>
        <v>0</v>
      </c>
      <c r="P192" s="596">
        <f t="shared" si="282"/>
        <v>0</v>
      </c>
      <c r="Q192" s="595">
        <f t="shared" si="283"/>
        <v>0</v>
      </c>
      <c r="R192" s="380"/>
      <c r="S192" s="380"/>
      <c r="T192" s="381"/>
      <c r="U192" s="382">
        <f t="shared" si="284"/>
        <v>0</v>
      </c>
      <c r="V192" s="350">
        <v>0</v>
      </c>
      <c r="W192" s="355">
        <v>0</v>
      </c>
      <c r="X192" s="355">
        <v>0</v>
      </c>
      <c r="Y192" s="432">
        <v>0</v>
      </c>
      <c r="Z192" s="287">
        <v>0</v>
      </c>
      <c r="AA192" s="287">
        <v>0</v>
      </c>
      <c r="AB192" s="225">
        <v>0</v>
      </c>
      <c r="AC192" s="225">
        <v>0</v>
      </c>
      <c r="AD192" s="227">
        <v>0</v>
      </c>
      <c r="AE192" s="304">
        <v>0</v>
      </c>
      <c r="AF192" s="116"/>
      <c r="AG192" s="117"/>
      <c r="AH192" s="118"/>
      <c r="AI192" s="119">
        <v>0</v>
      </c>
      <c r="AJ192" s="120">
        <f t="shared" si="213"/>
        <v>0.85</v>
      </c>
      <c r="AK192" s="121">
        <f t="shared" si="285"/>
        <v>0</v>
      </c>
      <c r="AL192" s="121">
        <v>0</v>
      </c>
      <c r="AM192" s="121">
        <f t="shared" si="286"/>
        <v>0</v>
      </c>
      <c r="AN192" s="122">
        <f>ROUND((Z192+AA192)-(AK192+AL192),2)</f>
        <v>0</v>
      </c>
      <c r="AO192" s="116"/>
      <c r="AP192" s="117"/>
      <c r="AQ192" s="117"/>
      <c r="AR192" s="123">
        <v>0</v>
      </c>
      <c r="AS192" s="120">
        <f t="shared" si="216"/>
        <v>0.85</v>
      </c>
      <c r="AT192" s="125">
        <f t="shared" si="287"/>
        <v>0</v>
      </c>
      <c r="AU192" s="121">
        <v>0</v>
      </c>
      <c r="AV192" s="121">
        <f t="shared" si="288"/>
        <v>0</v>
      </c>
      <c r="AW192" s="122">
        <f t="shared" si="289"/>
        <v>0</v>
      </c>
      <c r="AX192" s="116"/>
      <c r="AY192" s="117"/>
      <c r="AZ192" s="117"/>
      <c r="BA192" s="123">
        <v>0</v>
      </c>
      <c r="BB192" s="120">
        <f t="shared" si="220"/>
        <v>0.85</v>
      </c>
      <c r="BC192" s="125">
        <f t="shared" si="290"/>
        <v>0</v>
      </c>
      <c r="BD192" s="121">
        <v>0</v>
      </c>
      <c r="BE192" s="121">
        <f t="shared" si="291"/>
        <v>0</v>
      </c>
      <c r="BF192" s="122">
        <f t="shared" si="292"/>
        <v>0</v>
      </c>
      <c r="BG192" s="295">
        <f t="shared" si="293"/>
        <v>0</v>
      </c>
      <c r="BH192" s="296">
        <v>0</v>
      </c>
      <c r="BI192" s="297">
        <v>0</v>
      </c>
      <c r="BJ192" s="297">
        <v>0</v>
      </c>
      <c r="BK192" s="298">
        <v>0</v>
      </c>
      <c r="BL192" s="298">
        <v>0</v>
      </c>
    </row>
    <row r="193" spans="1:119" ht="12.75" customHeight="1" x14ac:dyDescent="0.2">
      <c r="A193" s="827" t="s">
        <v>169</v>
      </c>
      <c r="B193" s="828"/>
      <c r="C193" s="828"/>
      <c r="D193" s="828"/>
      <c r="E193" s="828"/>
      <c r="F193" s="828"/>
      <c r="G193" s="828"/>
      <c r="H193" s="828"/>
      <c r="I193" s="828"/>
      <c r="J193" s="829"/>
      <c r="K193" s="247">
        <v>0</v>
      </c>
      <c r="L193" s="611">
        <f t="shared" si="226"/>
        <v>0.85</v>
      </c>
      <c r="M193" s="245">
        <f t="shared" si="279"/>
        <v>0</v>
      </c>
      <c r="N193" s="592">
        <f t="shared" si="280"/>
        <v>0</v>
      </c>
      <c r="O193" s="592">
        <f t="shared" si="281"/>
        <v>0</v>
      </c>
      <c r="P193" s="596">
        <f t="shared" si="282"/>
        <v>0</v>
      </c>
      <c r="Q193" s="595">
        <f t="shared" si="283"/>
        <v>0</v>
      </c>
      <c r="R193" s="380"/>
      <c r="S193" s="463">
        <v>0</v>
      </c>
      <c r="T193" s="464">
        <v>0</v>
      </c>
      <c r="U193" s="382">
        <f t="shared" si="284"/>
        <v>0</v>
      </c>
      <c r="V193" s="350">
        <v>0</v>
      </c>
      <c r="W193" s="355">
        <v>0</v>
      </c>
      <c r="X193" s="355">
        <v>0</v>
      </c>
      <c r="Y193" s="432">
        <v>0</v>
      </c>
      <c r="Z193" s="287">
        <v>0</v>
      </c>
      <c r="AA193" s="287">
        <v>0</v>
      </c>
      <c r="AB193" s="225">
        <v>0</v>
      </c>
      <c r="AC193" s="225">
        <v>0</v>
      </c>
      <c r="AD193" s="227">
        <v>0</v>
      </c>
      <c r="AE193" s="304">
        <v>0</v>
      </c>
      <c r="AF193" s="138"/>
      <c r="AG193" s="117"/>
      <c r="AH193" s="118"/>
      <c r="AI193" s="119">
        <v>0</v>
      </c>
      <c r="AJ193" s="120">
        <f t="shared" si="213"/>
        <v>0.85</v>
      </c>
      <c r="AK193" s="121">
        <f t="shared" si="285"/>
        <v>0</v>
      </c>
      <c r="AL193" s="121">
        <v>0</v>
      </c>
      <c r="AM193" s="121">
        <f t="shared" si="286"/>
        <v>0</v>
      </c>
      <c r="AN193" s="122">
        <f>ROUND((Z193+AA193)-(AM193),2)</f>
        <v>0</v>
      </c>
      <c r="AO193" s="138"/>
      <c r="AP193" s="117"/>
      <c r="AQ193" s="117"/>
      <c r="AR193" s="123">
        <v>0</v>
      </c>
      <c r="AS193" s="120">
        <f t="shared" si="216"/>
        <v>0.85</v>
      </c>
      <c r="AT193" s="121">
        <f t="shared" si="287"/>
        <v>0</v>
      </c>
      <c r="AU193" s="121">
        <v>0</v>
      </c>
      <c r="AV193" s="121">
        <f t="shared" si="288"/>
        <v>0</v>
      </c>
      <c r="AW193" s="122">
        <f t="shared" si="289"/>
        <v>0</v>
      </c>
      <c r="AX193" s="138"/>
      <c r="AY193" s="117"/>
      <c r="AZ193" s="117"/>
      <c r="BA193" s="123">
        <v>0</v>
      </c>
      <c r="BB193" s="120">
        <f t="shared" si="220"/>
        <v>0.85</v>
      </c>
      <c r="BC193" s="121">
        <f t="shared" si="290"/>
        <v>0</v>
      </c>
      <c r="BD193" s="121">
        <v>0</v>
      </c>
      <c r="BE193" s="121">
        <f t="shared" si="291"/>
        <v>0</v>
      </c>
      <c r="BF193" s="122">
        <f t="shared" si="292"/>
        <v>0</v>
      </c>
      <c r="BG193" s="295">
        <f t="shared" si="293"/>
        <v>0</v>
      </c>
      <c r="BH193" s="305">
        <v>0</v>
      </c>
      <c r="BI193" s="306">
        <v>0</v>
      </c>
      <c r="BJ193" s="306">
        <v>0</v>
      </c>
      <c r="BK193" s="307">
        <v>0</v>
      </c>
      <c r="BL193" s="307">
        <v>0</v>
      </c>
    </row>
    <row r="194" spans="1:119" x14ac:dyDescent="0.2">
      <c r="A194" s="827"/>
      <c r="B194" s="828"/>
      <c r="C194" s="828"/>
      <c r="D194" s="828"/>
      <c r="E194" s="828"/>
      <c r="F194" s="828"/>
      <c r="G194" s="828"/>
      <c r="H194" s="828"/>
      <c r="I194" s="828"/>
      <c r="J194" s="829"/>
      <c r="K194" s="247">
        <v>0</v>
      </c>
      <c r="L194" s="611">
        <f t="shared" si="226"/>
        <v>0.85</v>
      </c>
      <c r="M194" s="245">
        <f t="shared" si="279"/>
        <v>0</v>
      </c>
      <c r="N194" s="592">
        <f t="shared" si="280"/>
        <v>0</v>
      </c>
      <c r="O194" s="592">
        <f t="shared" si="281"/>
        <v>0</v>
      </c>
      <c r="P194" s="596">
        <f t="shared" si="282"/>
        <v>0</v>
      </c>
      <c r="Q194" s="595">
        <f t="shared" si="283"/>
        <v>0</v>
      </c>
      <c r="R194" s="380"/>
      <c r="S194" s="463">
        <v>0</v>
      </c>
      <c r="T194" s="464">
        <v>0</v>
      </c>
      <c r="U194" s="382">
        <f t="shared" si="284"/>
        <v>0</v>
      </c>
      <c r="V194" s="350">
        <v>0</v>
      </c>
      <c r="W194" s="355">
        <v>0</v>
      </c>
      <c r="X194" s="355">
        <v>0</v>
      </c>
      <c r="Y194" s="432">
        <v>0</v>
      </c>
      <c r="Z194" s="287">
        <v>0</v>
      </c>
      <c r="AA194" s="287">
        <v>0</v>
      </c>
      <c r="AB194" s="225">
        <v>0</v>
      </c>
      <c r="AC194" s="225">
        <v>0</v>
      </c>
      <c r="AD194" s="227">
        <v>0</v>
      </c>
      <c r="AE194" s="304">
        <v>0</v>
      </c>
      <c r="AF194" s="138"/>
      <c r="AG194" s="117"/>
      <c r="AH194" s="118"/>
      <c r="AI194" s="119">
        <v>0</v>
      </c>
      <c r="AJ194" s="120">
        <f t="shared" si="213"/>
        <v>0.85</v>
      </c>
      <c r="AK194" s="121">
        <f t="shared" si="285"/>
        <v>0</v>
      </c>
      <c r="AL194" s="121">
        <v>0</v>
      </c>
      <c r="AM194" s="121">
        <f t="shared" si="286"/>
        <v>0</v>
      </c>
      <c r="AN194" s="122">
        <f>ROUND((Z194+AA194)-(AM194),2)</f>
        <v>0</v>
      </c>
      <c r="AO194" s="138"/>
      <c r="AP194" s="117"/>
      <c r="AQ194" s="117"/>
      <c r="AR194" s="123">
        <v>0</v>
      </c>
      <c r="AS194" s="120">
        <f t="shared" si="216"/>
        <v>0.85</v>
      </c>
      <c r="AT194" s="121">
        <f t="shared" si="287"/>
        <v>0</v>
      </c>
      <c r="AU194" s="121">
        <v>0</v>
      </c>
      <c r="AV194" s="121">
        <f t="shared" si="288"/>
        <v>0</v>
      </c>
      <c r="AW194" s="122">
        <f t="shared" si="289"/>
        <v>0</v>
      </c>
      <c r="AX194" s="138"/>
      <c r="AY194" s="117"/>
      <c r="AZ194" s="117"/>
      <c r="BA194" s="123">
        <v>0</v>
      </c>
      <c r="BB194" s="120">
        <f t="shared" si="220"/>
        <v>0.85</v>
      </c>
      <c r="BC194" s="121">
        <f t="shared" si="290"/>
        <v>0</v>
      </c>
      <c r="BD194" s="121">
        <v>0</v>
      </c>
      <c r="BE194" s="121">
        <f t="shared" si="291"/>
        <v>0</v>
      </c>
      <c r="BF194" s="122">
        <f t="shared" si="292"/>
        <v>0</v>
      </c>
      <c r="BG194" s="295">
        <f t="shared" si="293"/>
        <v>0</v>
      </c>
      <c r="BH194" s="305">
        <v>0</v>
      </c>
      <c r="BI194" s="306">
        <v>0</v>
      </c>
      <c r="BJ194" s="306">
        <v>0</v>
      </c>
      <c r="BK194" s="307">
        <v>0</v>
      </c>
      <c r="BL194" s="307">
        <v>0</v>
      </c>
    </row>
    <row r="195" spans="1:119" x14ac:dyDescent="0.2">
      <c r="A195" s="827"/>
      <c r="B195" s="828"/>
      <c r="C195" s="828"/>
      <c r="D195" s="828"/>
      <c r="E195" s="828"/>
      <c r="F195" s="828"/>
      <c r="G195" s="828"/>
      <c r="H195" s="828"/>
      <c r="I195" s="828"/>
      <c r="J195" s="829"/>
      <c r="K195" s="247">
        <v>0</v>
      </c>
      <c r="L195" s="611">
        <f t="shared" si="226"/>
        <v>0.85</v>
      </c>
      <c r="M195" s="245">
        <f t="shared" si="279"/>
        <v>0</v>
      </c>
      <c r="N195" s="592">
        <f t="shared" si="280"/>
        <v>0</v>
      </c>
      <c r="O195" s="592">
        <f t="shared" si="281"/>
        <v>0</v>
      </c>
      <c r="P195" s="596">
        <f t="shared" si="282"/>
        <v>0</v>
      </c>
      <c r="Q195" s="595">
        <f t="shared" si="283"/>
        <v>0</v>
      </c>
      <c r="R195" s="380"/>
      <c r="S195" s="463">
        <v>0</v>
      </c>
      <c r="T195" s="464">
        <v>0</v>
      </c>
      <c r="U195" s="382">
        <f t="shared" si="284"/>
        <v>0</v>
      </c>
      <c r="V195" s="350">
        <v>0</v>
      </c>
      <c r="W195" s="355">
        <v>0</v>
      </c>
      <c r="X195" s="355">
        <v>0</v>
      </c>
      <c r="Y195" s="432">
        <v>0</v>
      </c>
      <c r="Z195" s="287">
        <v>0</v>
      </c>
      <c r="AA195" s="287">
        <v>0</v>
      </c>
      <c r="AB195" s="225">
        <v>0</v>
      </c>
      <c r="AC195" s="225">
        <v>0</v>
      </c>
      <c r="AD195" s="227">
        <v>0</v>
      </c>
      <c r="AE195" s="304">
        <v>0</v>
      </c>
      <c r="AF195" s="138"/>
      <c r="AG195" s="117"/>
      <c r="AH195" s="118"/>
      <c r="AI195" s="119">
        <v>0</v>
      </c>
      <c r="AJ195" s="120">
        <f t="shared" si="213"/>
        <v>0.85</v>
      </c>
      <c r="AK195" s="121">
        <f t="shared" si="285"/>
        <v>0</v>
      </c>
      <c r="AL195" s="121">
        <v>0</v>
      </c>
      <c r="AM195" s="121">
        <f t="shared" si="286"/>
        <v>0</v>
      </c>
      <c r="AN195" s="122">
        <f>ROUND((Z195+AA195)-(AM195),2)</f>
        <v>0</v>
      </c>
      <c r="AO195" s="138"/>
      <c r="AP195" s="117"/>
      <c r="AQ195" s="117"/>
      <c r="AR195" s="123">
        <v>0</v>
      </c>
      <c r="AS195" s="120">
        <f t="shared" si="216"/>
        <v>0.85</v>
      </c>
      <c r="AT195" s="121">
        <f t="shared" si="287"/>
        <v>0</v>
      </c>
      <c r="AU195" s="121">
        <v>0</v>
      </c>
      <c r="AV195" s="121">
        <f t="shared" si="288"/>
        <v>0</v>
      </c>
      <c r="AW195" s="122">
        <f t="shared" si="289"/>
        <v>0</v>
      </c>
      <c r="AX195" s="138"/>
      <c r="AY195" s="117"/>
      <c r="AZ195" s="117"/>
      <c r="BA195" s="123">
        <v>0</v>
      </c>
      <c r="BB195" s="120">
        <f t="shared" si="220"/>
        <v>0.85</v>
      </c>
      <c r="BC195" s="121">
        <f t="shared" si="290"/>
        <v>0</v>
      </c>
      <c r="BD195" s="121">
        <v>0</v>
      </c>
      <c r="BE195" s="121">
        <f t="shared" si="291"/>
        <v>0</v>
      </c>
      <c r="BF195" s="122">
        <f t="shared" si="292"/>
        <v>0</v>
      </c>
      <c r="BG195" s="295">
        <f t="shared" si="293"/>
        <v>0</v>
      </c>
      <c r="BH195" s="305">
        <v>0</v>
      </c>
      <c r="BI195" s="306">
        <v>0</v>
      </c>
      <c r="BJ195" s="306">
        <v>0</v>
      </c>
      <c r="BK195" s="307">
        <v>0</v>
      </c>
      <c r="BL195" s="307">
        <v>0</v>
      </c>
    </row>
    <row r="196" spans="1:119" s="293" customFormat="1" x14ac:dyDescent="0.2">
      <c r="A196" s="438" t="s">
        <v>244</v>
      </c>
      <c r="B196" s="439" t="s">
        <v>245</v>
      </c>
      <c r="C196" s="439"/>
      <c r="D196" s="439"/>
      <c r="E196" s="439"/>
      <c r="F196" s="439"/>
      <c r="G196" s="439"/>
      <c r="H196" s="439"/>
      <c r="I196" s="439"/>
      <c r="J196" s="440"/>
      <c r="K196" s="835"/>
      <c r="L196" s="835"/>
      <c r="M196" s="836"/>
      <c r="N196" s="387"/>
      <c r="O196" s="387"/>
      <c r="P196" s="387"/>
      <c r="Q196" s="387"/>
      <c r="R196" s="387"/>
      <c r="S196" s="387"/>
      <c r="T196" s="388"/>
      <c r="U196" s="349"/>
      <c r="V196" s="348"/>
      <c r="W196" s="349"/>
      <c r="X196" s="349"/>
      <c r="Y196" s="425"/>
      <c r="Z196" s="483"/>
      <c r="AA196" s="483"/>
      <c r="AB196" s="483"/>
      <c r="AC196" s="483"/>
      <c r="AD196" s="483"/>
      <c r="AE196" s="115"/>
      <c r="AF196" s="482"/>
      <c r="AG196" s="483"/>
      <c r="AH196" s="483"/>
      <c r="AI196" s="139"/>
      <c r="AJ196" s="140"/>
      <c r="AK196" s="141"/>
      <c r="AL196" s="141"/>
      <c r="AM196" s="141"/>
      <c r="AN196" s="142"/>
      <c r="AO196" s="482"/>
      <c r="AP196" s="483"/>
      <c r="AQ196" s="483"/>
      <c r="AR196" s="113"/>
      <c r="AS196" s="114"/>
      <c r="AT196" s="483"/>
      <c r="AU196" s="141"/>
      <c r="AV196" s="141"/>
      <c r="AW196" s="115"/>
      <c r="AX196" s="482"/>
      <c r="AY196" s="483"/>
      <c r="AZ196" s="483"/>
      <c r="BA196" s="113"/>
      <c r="BB196" s="114"/>
      <c r="BC196" s="483"/>
      <c r="BD196" s="141"/>
      <c r="BE196" s="141"/>
      <c r="BF196" s="115"/>
      <c r="BG196" s="482"/>
      <c r="BH196" s="482"/>
      <c r="BI196" s="483"/>
      <c r="BJ196" s="483"/>
      <c r="BK196" s="483"/>
      <c r="BL196" s="115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</row>
    <row r="197" spans="1:119" x14ac:dyDescent="0.2">
      <c r="A197" s="834" t="s">
        <v>168</v>
      </c>
      <c r="B197" s="820"/>
      <c r="C197" s="820"/>
      <c r="D197" s="833"/>
      <c r="E197" s="833"/>
      <c r="F197" s="833"/>
      <c r="G197" s="846">
        <v>0</v>
      </c>
      <c r="H197" s="847"/>
      <c r="I197" s="833" t="str">
        <f>$K$4</f>
        <v>EUR</v>
      </c>
      <c r="J197" s="833"/>
      <c r="K197" s="249">
        <f>G197/($G$4+$G$5+$G$6+$G$7)</f>
        <v>0</v>
      </c>
      <c r="L197" s="611">
        <f t="shared" ref="L197:L199" si="295">$K$5</f>
        <v>0.85</v>
      </c>
      <c r="M197" s="260">
        <f t="shared" ref="M197:M202" si="296">ROUND(K197/L197,2)</f>
        <v>0</v>
      </c>
      <c r="N197" s="592">
        <f t="shared" ref="N197:N202" si="297">ROUND(M197*$G$4,2)</f>
        <v>0</v>
      </c>
      <c r="O197" s="592">
        <f t="shared" ref="O197:O202" si="298">ROUND(M197*$G$5,2)</f>
        <v>0</v>
      </c>
      <c r="P197" s="596">
        <f t="shared" ref="P197:P202" si="299">ROUND(M197*$G$7,2)</f>
        <v>0</v>
      </c>
      <c r="Q197" s="595">
        <f t="shared" ref="Q197:Q202" si="300">ROUND(M197*$G$6,2)</f>
        <v>0</v>
      </c>
      <c r="R197" s="380"/>
      <c r="S197" s="380"/>
      <c r="T197" s="381"/>
      <c r="U197" s="382">
        <f t="shared" ref="U197:U202" si="301">ROUND(N197+O197+P197+Q197+R197+S197+T197,2)</f>
        <v>0</v>
      </c>
      <c r="V197" s="350">
        <v>0</v>
      </c>
      <c r="W197" s="355">
        <v>0</v>
      </c>
      <c r="X197" s="355">
        <v>0</v>
      </c>
      <c r="Y197" s="432">
        <v>0</v>
      </c>
      <c r="Z197" s="287">
        <v>0</v>
      </c>
      <c r="AA197" s="287">
        <v>0</v>
      </c>
      <c r="AB197" s="225">
        <v>0</v>
      </c>
      <c r="AC197" s="225">
        <v>0</v>
      </c>
      <c r="AD197" s="227">
        <v>0</v>
      </c>
      <c r="AE197" s="304">
        <v>0</v>
      </c>
      <c r="AF197" s="116"/>
      <c r="AG197" s="117"/>
      <c r="AH197" s="118"/>
      <c r="AI197" s="119">
        <v>0</v>
      </c>
      <c r="AJ197" s="120">
        <f t="shared" si="213"/>
        <v>0.85</v>
      </c>
      <c r="AK197" s="121">
        <f t="shared" ref="AK197:AK202" si="302">ROUND(AI197/AJ197,2)</f>
        <v>0</v>
      </c>
      <c r="AL197" s="121">
        <v>0</v>
      </c>
      <c r="AM197" s="121">
        <f t="shared" ref="AM197:AM202" si="303">AK197+AL197</f>
        <v>0</v>
      </c>
      <c r="AN197" s="122">
        <f>ROUND((Z197+AA197)-(AK197+AL197),2)</f>
        <v>0</v>
      </c>
      <c r="AO197" s="116"/>
      <c r="AP197" s="117"/>
      <c r="AQ197" s="117"/>
      <c r="AR197" s="123">
        <v>0</v>
      </c>
      <c r="AS197" s="120">
        <f t="shared" si="216"/>
        <v>0.85</v>
      </c>
      <c r="AT197" s="125">
        <f t="shared" ref="AT197:AT202" si="304">ROUND(AR197/AS197,2)</f>
        <v>0</v>
      </c>
      <c r="AU197" s="121">
        <v>0</v>
      </c>
      <c r="AV197" s="121">
        <f t="shared" ref="AV197:AV202" si="305">AT197+AU197</f>
        <v>0</v>
      </c>
      <c r="AW197" s="122">
        <f t="shared" ref="AW197:AW202" si="306">ROUND((AB197+AC197)-(AV197),2)</f>
        <v>0</v>
      </c>
      <c r="AX197" s="116"/>
      <c r="AY197" s="117"/>
      <c r="AZ197" s="117"/>
      <c r="BA197" s="123">
        <v>0</v>
      </c>
      <c r="BB197" s="120">
        <f t="shared" si="220"/>
        <v>0.85</v>
      </c>
      <c r="BC197" s="125">
        <f t="shared" ref="BC197:BC202" si="307">ROUND(BA197/BB197,2)</f>
        <v>0</v>
      </c>
      <c r="BD197" s="121">
        <v>0</v>
      </c>
      <c r="BE197" s="121">
        <f t="shared" ref="BE197:BE202" si="308">BC197+BD197</f>
        <v>0</v>
      </c>
      <c r="BF197" s="122">
        <f t="shared" ref="BF197:BF202" si="309">ROUND((AD197+AE197)-(BE197),2)</f>
        <v>0</v>
      </c>
      <c r="BG197" s="295">
        <f t="shared" ref="BG197:BG202" si="310">U197-V197-W197-X197-AM197-AV197-BE197</f>
        <v>0</v>
      </c>
      <c r="BH197" s="296">
        <v>0</v>
      </c>
      <c r="BI197" s="297">
        <v>0</v>
      </c>
      <c r="BJ197" s="297">
        <v>0</v>
      </c>
      <c r="BK197" s="298">
        <v>0</v>
      </c>
      <c r="BL197" s="298">
        <v>0</v>
      </c>
    </row>
    <row r="198" spans="1:119" x14ac:dyDescent="0.2">
      <c r="A198" s="834"/>
      <c r="B198" s="820"/>
      <c r="C198" s="820"/>
      <c r="D198" s="833"/>
      <c r="E198" s="833"/>
      <c r="F198" s="833"/>
      <c r="G198" s="846">
        <v>0</v>
      </c>
      <c r="H198" s="847"/>
      <c r="I198" s="833" t="str">
        <f>$K$4</f>
        <v>EUR</v>
      </c>
      <c r="J198" s="833"/>
      <c r="K198" s="249">
        <f t="shared" ref="K198:K199" si="311">G198/($G$4+$G$5+$G$6+$G$7)</f>
        <v>0</v>
      </c>
      <c r="L198" s="611">
        <f t="shared" si="295"/>
        <v>0.85</v>
      </c>
      <c r="M198" s="260">
        <f t="shared" si="296"/>
        <v>0</v>
      </c>
      <c r="N198" s="592">
        <f t="shared" si="297"/>
        <v>0</v>
      </c>
      <c r="O198" s="592">
        <f t="shared" si="298"/>
        <v>0</v>
      </c>
      <c r="P198" s="596">
        <f t="shared" si="299"/>
        <v>0</v>
      </c>
      <c r="Q198" s="595">
        <f t="shared" si="300"/>
        <v>0</v>
      </c>
      <c r="R198" s="380"/>
      <c r="S198" s="380"/>
      <c r="T198" s="381"/>
      <c r="U198" s="382">
        <f t="shared" si="301"/>
        <v>0</v>
      </c>
      <c r="V198" s="350">
        <v>0</v>
      </c>
      <c r="W198" s="355">
        <v>0</v>
      </c>
      <c r="X198" s="355">
        <v>0</v>
      </c>
      <c r="Y198" s="432">
        <v>0</v>
      </c>
      <c r="Z198" s="287">
        <v>0</v>
      </c>
      <c r="AA198" s="287">
        <v>0</v>
      </c>
      <c r="AB198" s="225">
        <v>0</v>
      </c>
      <c r="AC198" s="225">
        <v>0</v>
      </c>
      <c r="AD198" s="227">
        <v>0</v>
      </c>
      <c r="AE198" s="304">
        <v>0</v>
      </c>
      <c r="AF198" s="116"/>
      <c r="AG198" s="117"/>
      <c r="AH198" s="118"/>
      <c r="AI198" s="119">
        <v>0</v>
      </c>
      <c r="AJ198" s="120">
        <f t="shared" si="213"/>
        <v>0.85</v>
      </c>
      <c r="AK198" s="121">
        <f t="shared" si="302"/>
        <v>0</v>
      </c>
      <c r="AL198" s="121">
        <v>0</v>
      </c>
      <c r="AM198" s="121">
        <f t="shared" si="303"/>
        <v>0</v>
      </c>
      <c r="AN198" s="122">
        <f>ROUND((Z198+AA198)-(AK198+AL198),2)</f>
        <v>0</v>
      </c>
      <c r="AO198" s="116"/>
      <c r="AP198" s="117"/>
      <c r="AQ198" s="117"/>
      <c r="AR198" s="123">
        <v>0</v>
      </c>
      <c r="AS198" s="120">
        <f t="shared" si="216"/>
        <v>0.85</v>
      </c>
      <c r="AT198" s="125">
        <f t="shared" si="304"/>
        <v>0</v>
      </c>
      <c r="AU198" s="121">
        <v>0</v>
      </c>
      <c r="AV198" s="121">
        <f t="shared" si="305"/>
        <v>0</v>
      </c>
      <c r="AW198" s="122">
        <f t="shared" si="306"/>
        <v>0</v>
      </c>
      <c r="AX198" s="116"/>
      <c r="AY198" s="117"/>
      <c r="AZ198" s="117"/>
      <c r="BA198" s="123">
        <v>0</v>
      </c>
      <c r="BB198" s="120">
        <f t="shared" si="220"/>
        <v>0.85</v>
      </c>
      <c r="BC198" s="125">
        <f t="shared" si="307"/>
        <v>0</v>
      </c>
      <c r="BD198" s="121">
        <v>0</v>
      </c>
      <c r="BE198" s="121">
        <f t="shared" si="308"/>
        <v>0</v>
      </c>
      <c r="BF198" s="122">
        <f t="shared" si="309"/>
        <v>0</v>
      </c>
      <c r="BG198" s="295">
        <f t="shared" si="310"/>
        <v>0</v>
      </c>
      <c r="BH198" s="296">
        <v>0</v>
      </c>
      <c r="BI198" s="297">
        <v>0</v>
      </c>
      <c r="BJ198" s="297">
        <v>0</v>
      </c>
      <c r="BK198" s="298">
        <v>0</v>
      </c>
      <c r="BL198" s="298">
        <v>0</v>
      </c>
    </row>
    <row r="199" spans="1:119" x14ac:dyDescent="0.2">
      <c r="A199" s="834"/>
      <c r="B199" s="820"/>
      <c r="C199" s="820"/>
      <c r="D199" s="833"/>
      <c r="E199" s="833"/>
      <c r="F199" s="833"/>
      <c r="G199" s="846">
        <v>0</v>
      </c>
      <c r="H199" s="847"/>
      <c r="I199" s="833" t="str">
        <f>$K$4</f>
        <v>EUR</v>
      </c>
      <c r="J199" s="833"/>
      <c r="K199" s="249">
        <f t="shared" si="311"/>
        <v>0</v>
      </c>
      <c r="L199" s="611">
        <f t="shared" si="295"/>
        <v>0.85</v>
      </c>
      <c r="M199" s="260">
        <f t="shared" si="296"/>
        <v>0</v>
      </c>
      <c r="N199" s="592">
        <f t="shared" si="297"/>
        <v>0</v>
      </c>
      <c r="O199" s="592">
        <f t="shared" si="298"/>
        <v>0</v>
      </c>
      <c r="P199" s="596">
        <f t="shared" si="299"/>
        <v>0</v>
      </c>
      <c r="Q199" s="595">
        <f t="shared" si="300"/>
        <v>0</v>
      </c>
      <c r="R199" s="380"/>
      <c r="S199" s="380"/>
      <c r="T199" s="381"/>
      <c r="U199" s="382">
        <f t="shared" si="301"/>
        <v>0</v>
      </c>
      <c r="V199" s="350">
        <v>0</v>
      </c>
      <c r="W199" s="355">
        <v>0</v>
      </c>
      <c r="X199" s="355">
        <v>0</v>
      </c>
      <c r="Y199" s="432">
        <v>0</v>
      </c>
      <c r="Z199" s="287">
        <v>0</v>
      </c>
      <c r="AA199" s="287">
        <v>0</v>
      </c>
      <c r="AB199" s="225">
        <v>0</v>
      </c>
      <c r="AC199" s="225">
        <v>0</v>
      </c>
      <c r="AD199" s="227">
        <v>0</v>
      </c>
      <c r="AE199" s="304">
        <v>0</v>
      </c>
      <c r="AF199" s="116"/>
      <c r="AG199" s="117"/>
      <c r="AH199" s="118"/>
      <c r="AI199" s="119">
        <v>0</v>
      </c>
      <c r="AJ199" s="120">
        <f t="shared" si="213"/>
        <v>0.85</v>
      </c>
      <c r="AK199" s="121">
        <f t="shared" si="302"/>
        <v>0</v>
      </c>
      <c r="AL199" s="121">
        <v>0</v>
      </c>
      <c r="AM199" s="121">
        <f t="shared" si="303"/>
        <v>0</v>
      </c>
      <c r="AN199" s="122">
        <f>ROUND((Z199+AA199)-(AK199+AL199),2)</f>
        <v>0</v>
      </c>
      <c r="AO199" s="116"/>
      <c r="AP199" s="117"/>
      <c r="AQ199" s="117"/>
      <c r="AR199" s="123">
        <v>0</v>
      </c>
      <c r="AS199" s="120">
        <f t="shared" si="216"/>
        <v>0.85</v>
      </c>
      <c r="AT199" s="125">
        <f t="shared" si="304"/>
        <v>0</v>
      </c>
      <c r="AU199" s="121">
        <v>0</v>
      </c>
      <c r="AV199" s="121">
        <f t="shared" si="305"/>
        <v>0</v>
      </c>
      <c r="AW199" s="122">
        <f t="shared" si="306"/>
        <v>0</v>
      </c>
      <c r="AX199" s="116"/>
      <c r="AY199" s="117"/>
      <c r="AZ199" s="117"/>
      <c r="BA199" s="123">
        <v>0</v>
      </c>
      <c r="BB199" s="120">
        <f t="shared" si="220"/>
        <v>0.85</v>
      </c>
      <c r="BC199" s="125">
        <f t="shared" si="307"/>
        <v>0</v>
      </c>
      <c r="BD199" s="121">
        <v>0</v>
      </c>
      <c r="BE199" s="121">
        <f t="shared" si="308"/>
        <v>0</v>
      </c>
      <c r="BF199" s="122">
        <f t="shared" si="309"/>
        <v>0</v>
      </c>
      <c r="BG199" s="295">
        <f t="shared" si="310"/>
        <v>0</v>
      </c>
      <c r="BH199" s="296">
        <v>0</v>
      </c>
      <c r="BI199" s="297">
        <v>0</v>
      </c>
      <c r="BJ199" s="297">
        <v>0</v>
      </c>
      <c r="BK199" s="298">
        <v>0</v>
      </c>
      <c r="BL199" s="298">
        <v>0</v>
      </c>
    </row>
    <row r="200" spans="1:119" ht="12.75" customHeight="1" x14ac:dyDescent="0.2">
      <c r="A200" s="827" t="s">
        <v>169</v>
      </c>
      <c r="B200" s="828"/>
      <c r="C200" s="828"/>
      <c r="D200" s="828"/>
      <c r="E200" s="828"/>
      <c r="F200" s="828"/>
      <c r="G200" s="828"/>
      <c r="H200" s="828"/>
      <c r="I200" s="828"/>
      <c r="J200" s="829"/>
      <c r="K200" s="247">
        <v>0</v>
      </c>
      <c r="L200" s="611">
        <f t="shared" si="226"/>
        <v>0.85</v>
      </c>
      <c r="M200" s="245">
        <f t="shared" si="296"/>
        <v>0</v>
      </c>
      <c r="N200" s="592">
        <f t="shared" si="297"/>
        <v>0</v>
      </c>
      <c r="O200" s="592">
        <f t="shared" si="298"/>
        <v>0</v>
      </c>
      <c r="P200" s="596">
        <f t="shared" si="299"/>
        <v>0</v>
      </c>
      <c r="Q200" s="595">
        <f t="shared" si="300"/>
        <v>0</v>
      </c>
      <c r="R200" s="380"/>
      <c r="S200" s="463">
        <v>0</v>
      </c>
      <c r="T200" s="464">
        <v>0</v>
      </c>
      <c r="U200" s="382">
        <f t="shared" si="301"/>
        <v>0</v>
      </c>
      <c r="V200" s="350">
        <v>0</v>
      </c>
      <c r="W200" s="355">
        <v>0</v>
      </c>
      <c r="X200" s="355">
        <v>0</v>
      </c>
      <c r="Y200" s="432">
        <v>0</v>
      </c>
      <c r="Z200" s="287">
        <v>0</v>
      </c>
      <c r="AA200" s="287">
        <v>0</v>
      </c>
      <c r="AB200" s="225">
        <v>0</v>
      </c>
      <c r="AC200" s="225">
        <v>0</v>
      </c>
      <c r="AD200" s="227">
        <v>0</v>
      </c>
      <c r="AE200" s="304">
        <v>0</v>
      </c>
      <c r="AF200" s="138"/>
      <c r="AG200" s="117"/>
      <c r="AH200" s="118"/>
      <c r="AI200" s="119">
        <v>0</v>
      </c>
      <c r="AJ200" s="120">
        <f t="shared" si="213"/>
        <v>0.85</v>
      </c>
      <c r="AK200" s="121">
        <f t="shared" si="302"/>
        <v>0</v>
      </c>
      <c r="AL200" s="121">
        <v>0</v>
      </c>
      <c r="AM200" s="121">
        <f t="shared" si="303"/>
        <v>0</v>
      </c>
      <c r="AN200" s="122">
        <f>ROUND((Z200+AA200)-(AM200),2)</f>
        <v>0</v>
      </c>
      <c r="AO200" s="138"/>
      <c r="AP200" s="117"/>
      <c r="AQ200" s="117"/>
      <c r="AR200" s="123">
        <v>0</v>
      </c>
      <c r="AS200" s="120">
        <f t="shared" si="216"/>
        <v>0.85</v>
      </c>
      <c r="AT200" s="121">
        <f t="shared" si="304"/>
        <v>0</v>
      </c>
      <c r="AU200" s="121">
        <v>0</v>
      </c>
      <c r="AV200" s="121">
        <f t="shared" si="305"/>
        <v>0</v>
      </c>
      <c r="AW200" s="122">
        <f t="shared" si="306"/>
        <v>0</v>
      </c>
      <c r="AX200" s="138"/>
      <c r="AY200" s="117"/>
      <c r="AZ200" s="117"/>
      <c r="BA200" s="123">
        <v>0</v>
      </c>
      <c r="BB200" s="120">
        <f t="shared" si="220"/>
        <v>0.85</v>
      </c>
      <c r="BC200" s="121">
        <f t="shared" si="307"/>
        <v>0</v>
      </c>
      <c r="BD200" s="121">
        <v>0</v>
      </c>
      <c r="BE200" s="121">
        <f t="shared" si="308"/>
        <v>0</v>
      </c>
      <c r="BF200" s="122">
        <f t="shared" si="309"/>
        <v>0</v>
      </c>
      <c r="BG200" s="295">
        <f t="shared" si="310"/>
        <v>0</v>
      </c>
      <c r="BH200" s="305">
        <v>0</v>
      </c>
      <c r="BI200" s="306">
        <v>0</v>
      </c>
      <c r="BJ200" s="306">
        <v>0</v>
      </c>
      <c r="BK200" s="307">
        <v>0</v>
      </c>
      <c r="BL200" s="307">
        <v>0</v>
      </c>
    </row>
    <row r="201" spans="1:119" x14ac:dyDescent="0.2">
      <c r="A201" s="827"/>
      <c r="B201" s="828"/>
      <c r="C201" s="828"/>
      <c r="D201" s="828"/>
      <c r="E201" s="828"/>
      <c r="F201" s="828"/>
      <c r="G201" s="828"/>
      <c r="H201" s="828"/>
      <c r="I201" s="828"/>
      <c r="J201" s="829"/>
      <c r="K201" s="247">
        <v>0</v>
      </c>
      <c r="L201" s="611">
        <f t="shared" si="226"/>
        <v>0.85</v>
      </c>
      <c r="M201" s="245">
        <f t="shared" si="296"/>
        <v>0</v>
      </c>
      <c r="N201" s="592">
        <f t="shared" si="297"/>
        <v>0</v>
      </c>
      <c r="O201" s="592">
        <f t="shared" si="298"/>
        <v>0</v>
      </c>
      <c r="P201" s="596">
        <f t="shared" si="299"/>
        <v>0</v>
      </c>
      <c r="Q201" s="595">
        <f t="shared" si="300"/>
        <v>0</v>
      </c>
      <c r="R201" s="380"/>
      <c r="S201" s="463">
        <v>0</v>
      </c>
      <c r="T201" s="464">
        <v>0</v>
      </c>
      <c r="U201" s="382">
        <f t="shared" si="301"/>
        <v>0</v>
      </c>
      <c r="V201" s="350">
        <v>0</v>
      </c>
      <c r="W201" s="355">
        <v>0</v>
      </c>
      <c r="X201" s="355">
        <v>0</v>
      </c>
      <c r="Y201" s="432">
        <v>0</v>
      </c>
      <c r="Z201" s="287">
        <v>0</v>
      </c>
      <c r="AA201" s="287">
        <v>0</v>
      </c>
      <c r="AB201" s="225">
        <v>0</v>
      </c>
      <c r="AC201" s="225">
        <v>0</v>
      </c>
      <c r="AD201" s="227">
        <v>0</v>
      </c>
      <c r="AE201" s="304">
        <v>0</v>
      </c>
      <c r="AF201" s="138"/>
      <c r="AG201" s="117"/>
      <c r="AH201" s="118"/>
      <c r="AI201" s="119">
        <v>0</v>
      </c>
      <c r="AJ201" s="120">
        <f t="shared" si="213"/>
        <v>0.85</v>
      </c>
      <c r="AK201" s="121">
        <f t="shared" si="302"/>
        <v>0</v>
      </c>
      <c r="AL201" s="121">
        <v>0</v>
      </c>
      <c r="AM201" s="121">
        <f t="shared" si="303"/>
        <v>0</v>
      </c>
      <c r="AN201" s="122">
        <f>ROUND((Z201+AA201)-(AM201),2)</f>
        <v>0</v>
      </c>
      <c r="AO201" s="138"/>
      <c r="AP201" s="117"/>
      <c r="AQ201" s="117"/>
      <c r="AR201" s="123">
        <v>0</v>
      </c>
      <c r="AS201" s="120">
        <f t="shared" si="216"/>
        <v>0.85</v>
      </c>
      <c r="AT201" s="121">
        <f t="shared" si="304"/>
        <v>0</v>
      </c>
      <c r="AU201" s="121">
        <v>0</v>
      </c>
      <c r="AV201" s="121">
        <f t="shared" si="305"/>
        <v>0</v>
      </c>
      <c r="AW201" s="122">
        <f t="shared" si="306"/>
        <v>0</v>
      </c>
      <c r="AX201" s="138"/>
      <c r="AY201" s="117"/>
      <c r="AZ201" s="117"/>
      <c r="BA201" s="123">
        <v>0</v>
      </c>
      <c r="BB201" s="120">
        <f t="shared" si="220"/>
        <v>0.85</v>
      </c>
      <c r="BC201" s="121">
        <f t="shared" si="307"/>
        <v>0</v>
      </c>
      <c r="BD201" s="121">
        <v>0</v>
      </c>
      <c r="BE201" s="121">
        <f t="shared" si="308"/>
        <v>0</v>
      </c>
      <c r="BF201" s="122">
        <f t="shared" si="309"/>
        <v>0</v>
      </c>
      <c r="BG201" s="295">
        <f t="shared" si="310"/>
        <v>0</v>
      </c>
      <c r="BH201" s="305">
        <v>0</v>
      </c>
      <c r="BI201" s="306">
        <v>0</v>
      </c>
      <c r="BJ201" s="306">
        <v>0</v>
      </c>
      <c r="BK201" s="307">
        <v>0</v>
      </c>
      <c r="BL201" s="307">
        <v>0</v>
      </c>
    </row>
    <row r="202" spans="1:119" x14ac:dyDescent="0.2">
      <c r="A202" s="827"/>
      <c r="B202" s="828"/>
      <c r="C202" s="828"/>
      <c r="D202" s="828"/>
      <c r="E202" s="828"/>
      <c r="F202" s="828"/>
      <c r="G202" s="828"/>
      <c r="H202" s="828"/>
      <c r="I202" s="828"/>
      <c r="J202" s="829"/>
      <c r="K202" s="247">
        <v>0</v>
      </c>
      <c r="L202" s="611">
        <f t="shared" si="226"/>
        <v>0.85</v>
      </c>
      <c r="M202" s="245">
        <f t="shared" si="296"/>
        <v>0</v>
      </c>
      <c r="N202" s="592">
        <f t="shared" si="297"/>
        <v>0</v>
      </c>
      <c r="O202" s="592">
        <f t="shared" si="298"/>
        <v>0</v>
      </c>
      <c r="P202" s="596">
        <f t="shared" si="299"/>
        <v>0</v>
      </c>
      <c r="Q202" s="595">
        <f t="shared" si="300"/>
        <v>0</v>
      </c>
      <c r="R202" s="380"/>
      <c r="S202" s="463">
        <v>0</v>
      </c>
      <c r="T202" s="464">
        <v>0</v>
      </c>
      <c r="U202" s="382">
        <f t="shared" si="301"/>
        <v>0</v>
      </c>
      <c r="V202" s="350">
        <v>0</v>
      </c>
      <c r="W202" s="355">
        <v>0</v>
      </c>
      <c r="X202" s="355">
        <v>0</v>
      </c>
      <c r="Y202" s="432">
        <v>0</v>
      </c>
      <c r="Z202" s="287">
        <v>0</v>
      </c>
      <c r="AA202" s="287">
        <v>0</v>
      </c>
      <c r="AB202" s="225">
        <v>0</v>
      </c>
      <c r="AC202" s="225">
        <v>0</v>
      </c>
      <c r="AD202" s="227">
        <v>0</v>
      </c>
      <c r="AE202" s="304">
        <v>0</v>
      </c>
      <c r="AF202" s="138"/>
      <c r="AG202" s="117"/>
      <c r="AH202" s="118"/>
      <c r="AI202" s="119">
        <v>0</v>
      </c>
      <c r="AJ202" s="120">
        <f t="shared" si="213"/>
        <v>0.85</v>
      </c>
      <c r="AK202" s="121">
        <f t="shared" si="302"/>
        <v>0</v>
      </c>
      <c r="AL202" s="121">
        <v>0</v>
      </c>
      <c r="AM202" s="121">
        <f t="shared" si="303"/>
        <v>0</v>
      </c>
      <c r="AN202" s="122">
        <f>ROUND((Z202+AA202)-(AM202),2)</f>
        <v>0</v>
      </c>
      <c r="AO202" s="138"/>
      <c r="AP202" s="117"/>
      <c r="AQ202" s="117"/>
      <c r="AR202" s="123">
        <v>0</v>
      </c>
      <c r="AS202" s="120">
        <f t="shared" si="216"/>
        <v>0.85</v>
      </c>
      <c r="AT202" s="121">
        <f t="shared" si="304"/>
        <v>0</v>
      </c>
      <c r="AU202" s="121">
        <v>0</v>
      </c>
      <c r="AV202" s="121">
        <f t="shared" si="305"/>
        <v>0</v>
      </c>
      <c r="AW202" s="122">
        <f t="shared" si="306"/>
        <v>0</v>
      </c>
      <c r="AX202" s="138"/>
      <c r="AY202" s="117"/>
      <c r="AZ202" s="117"/>
      <c r="BA202" s="123">
        <v>0</v>
      </c>
      <c r="BB202" s="120">
        <f t="shared" si="220"/>
        <v>0.85</v>
      </c>
      <c r="BC202" s="121">
        <f t="shared" si="307"/>
        <v>0</v>
      </c>
      <c r="BD202" s="121">
        <v>0</v>
      </c>
      <c r="BE202" s="121">
        <f t="shared" si="308"/>
        <v>0</v>
      </c>
      <c r="BF202" s="122">
        <f t="shared" si="309"/>
        <v>0</v>
      </c>
      <c r="BG202" s="295">
        <f t="shared" si="310"/>
        <v>0</v>
      </c>
      <c r="BH202" s="305">
        <v>0</v>
      </c>
      <c r="BI202" s="306">
        <v>0</v>
      </c>
      <c r="BJ202" s="306">
        <v>0</v>
      </c>
      <c r="BK202" s="307">
        <v>0</v>
      </c>
      <c r="BL202" s="307">
        <v>0</v>
      </c>
    </row>
    <row r="203" spans="1:119" s="293" customFormat="1" x14ac:dyDescent="0.2">
      <c r="A203" s="438" t="s">
        <v>244</v>
      </c>
      <c r="B203" s="439" t="s">
        <v>245</v>
      </c>
      <c r="C203" s="439"/>
      <c r="D203" s="439"/>
      <c r="E203" s="439"/>
      <c r="F203" s="439"/>
      <c r="G203" s="439"/>
      <c r="H203" s="439"/>
      <c r="I203" s="439"/>
      <c r="J203" s="440"/>
      <c r="K203" s="835"/>
      <c r="L203" s="835"/>
      <c r="M203" s="836"/>
      <c r="N203" s="387"/>
      <c r="O203" s="387"/>
      <c r="P203" s="387"/>
      <c r="Q203" s="387"/>
      <c r="R203" s="387"/>
      <c r="S203" s="387"/>
      <c r="T203" s="388"/>
      <c r="U203" s="349"/>
      <c r="V203" s="348"/>
      <c r="W203" s="349"/>
      <c r="X203" s="349"/>
      <c r="Y203" s="425"/>
      <c r="Z203" s="483"/>
      <c r="AA203" s="483"/>
      <c r="AB203" s="483"/>
      <c r="AC203" s="483"/>
      <c r="AD203" s="483"/>
      <c r="AE203" s="115"/>
      <c r="AF203" s="482"/>
      <c r="AG203" s="483"/>
      <c r="AH203" s="483"/>
      <c r="AI203" s="139"/>
      <c r="AJ203" s="140"/>
      <c r="AK203" s="141"/>
      <c r="AL203" s="141"/>
      <c r="AM203" s="141"/>
      <c r="AN203" s="142"/>
      <c r="AO203" s="482"/>
      <c r="AP203" s="483"/>
      <c r="AQ203" s="483"/>
      <c r="AR203" s="113"/>
      <c r="AS203" s="114"/>
      <c r="AT203" s="483"/>
      <c r="AU203" s="141"/>
      <c r="AV203" s="141"/>
      <c r="AW203" s="115"/>
      <c r="AX203" s="482"/>
      <c r="AY203" s="483"/>
      <c r="AZ203" s="483"/>
      <c r="BA203" s="113"/>
      <c r="BB203" s="114"/>
      <c r="BC203" s="483"/>
      <c r="BD203" s="141"/>
      <c r="BE203" s="141"/>
      <c r="BF203" s="115"/>
      <c r="BG203" s="482"/>
      <c r="BH203" s="482"/>
      <c r="BI203" s="483"/>
      <c r="BJ203" s="483"/>
      <c r="BK203" s="483"/>
      <c r="BL203" s="115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</row>
    <row r="204" spans="1:119" x14ac:dyDescent="0.2">
      <c r="A204" s="834" t="s">
        <v>168</v>
      </c>
      <c r="B204" s="820"/>
      <c r="C204" s="820"/>
      <c r="D204" s="833"/>
      <c r="E204" s="833"/>
      <c r="F204" s="833"/>
      <c r="G204" s="846">
        <v>0</v>
      </c>
      <c r="H204" s="847"/>
      <c r="I204" s="833" t="str">
        <f>$K$4</f>
        <v>EUR</v>
      </c>
      <c r="J204" s="833"/>
      <c r="K204" s="249">
        <f>G204/($G$4+$G$5+$G$6+$G$7)</f>
        <v>0</v>
      </c>
      <c r="L204" s="611">
        <f t="shared" ref="L204:L206" si="312">$K$5</f>
        <v>0.85</v>
      </c>
      <c r="M204" s="260">
        <f t="shared" ref="M204:M209" si="313">ROUND(K204/L204,2)</f>
        <v>0</v>
      </c>
      <c r="N204" s="592">
        <f t="shared" ref="N204:N209" si="314">ROUND(M204*$G$4,2)</f>
        <v>0</v>
      </c>
      <c r="O204" s="592">
        <f t="shared" ref="O204:O209" si="315">ROUND(M204*$G$5,2)</f>
        <v>0</v>
      </c>
      <c r="P204" s="596">
        <f t="shared" ref="P204:P209" si="316">ROUND(M204*$G$7,2)</f>
        <v>0</v>
      </c>
      <c r="Q204" s="595">
        <f t="shared" ref="Q204:Q209" si="317">ROUND(M204*$G$6,2)</f>
        <v>0</v>
      </c>
      <c r="R204" s="380"/>
      <c r="S204" s="380"/>
      <c r="T204" s="381"/>
      <c r="U204" s="382">
        <f t="shared" ref="U204:U209" si="318">ROUND(N204+O204+P204+Q204+R204+S204+T204,2)</f>
        <v>0</v>
      </c>
      <c r="V204" s="350">
        <v>0</v>
      </c>
      <c r="W204" s="355">
        <v>0</v>
      </c>
      <c r="X204" s="355">
        <v>0</v>
      </c>
      <c r="Y204" s="432">
        <v>0</v>
      </c>
      <c r="Z204" s="287">
        <v>0</v>
      </c>
      <c r="AA204" s="287">
        <v>0</v>
      </c>
      <c r="AB204" s="225">
        <v>0</v>
      </c>
      <c r="AC204" s="225">
        <v>0</v>
      </c>
      <c r="AD204" s="227">
        <v>0</v>
      </c>
      <c r="AE204" s="304">
        <v>0</v>
      </c>
      <c r="AF204" s="116"/>
      <c r="AG204" s="117"/>
      <c r="AH204" s="118"/>
      <c r="AI204" s="119">
        <v>0</v>
      </c>
      <c r="AJ204" s="120">
        <f t="shared" si="213"/>
        <v>0.85</v>
      </c>
      <c r="AK204" s="121">
        <f t="shared" ref="AK204:AK209" si="319">ROUND(AI204/AJ204,2)</f>
        <v>0</v>
      </c>
      <c r="AL204" s="121">
        <v>0</v>
      </c>
      <c r="AM204" s="121">
        <f t="shared" ref="AM204:AM209" si="320">AK204+AL204</f>
        <v>0</v>
      </c>
      <c r="AN204" s="122">
        <f>ROUND((Z204+AA204)-(AK204+AL204),2)</f>
        <v>0</v>
      </c>
      <c r="AO204" s="116"/>
      <c r="AP204" s="117"/>
      <c r="AQ204" s="117"/>
      <c r="AR204" s="123">
        <v>0</v>
      </c>
      <c r="AS204" s="120">
        <f t="shared" si="216"/>
        <v>0.85</v>
      </c>
      <c r="AT204" s="125">
        <f t="shared" ref="AT204:AT209" si="321">ROUND(AR204/AS204,2)</f>
        <v>0</v>
      </c>
      <c r="AU204" s="121">
        <v>0</v>
      </c>
      <c r="AV204" s="121">
        <f t="shared" ref="AV204:AV209" si="322">AT204+AU204</f>
        <v>0</v>
      </c>
      <c r="AW204" s="122">
        <f t="shared" ref="AW204:AW209" si="323">ROUND((AB204+AC204)-(AV204),2)</f>
        <v>0</v>
      </c>
      <c r="AX204" s="116"/>
      <c r="AY204" s="117"/>
      <c r="AZ204" s="117"/>
      <c r="BA204" s="123">
        <v>0</v>
      </c>
      <c r="BB204" s="120">
        <f t="shared" si="220"/>
        <v>0.85</v>
      </c>
      <c r="BC204" s="125">
        <f t="shared" ref="BC204:BC209" si="324">ROUND(BA204/BB204,2)</f>
        <v>0</v>
      </c>
      <c r="BD204" s="121">
        <v>0</v>
      </c>
      <c r="BE204" s="121">
        <f t="shared" ref="BE204:BE209" si="325">BC204+BD204</f>
        <v>0</v>
      </c>
      <c r="BF204" s="122">
        <f t="shared" ref="BF204:BF209" si="326">ROUND((AD204+AE204)-(BE204),2)</f>
        <v>0</v>
      </c>
      <c r="BG204" s="295">
        <f t="shared" ref="BG204:BG209" si="327">U204-V204-W204-X204-AM204-AV204-BE204</f>
        <v>0</v>
      </c>
      <c r="BH204" s="296">
        <v>0</v>
      </c>
      <c r="BI204" s="297">
        <v>0</v>
      </c>
      <c r="BJ204" s="297">
        <v>0</v>
      </c>
      <c r="BK204" s="298">
        <v>0</v>
      </c>
      <c r="BL204" s="298">
        <v>0</v>
      </c>
    </row>
    <row r="205" spans="1:119" x14ac:dyDescent="0.2">
      <c r="A205" s="834"/>
      <c r="B205" s="820"/>
      <c r="C205" s="820"/>
      <c r="D205" s="833"/>
      <c r="E205" s="833"/>
      <c r="F205" s="833"/>
      <c r="G205" s="846">
        <v>0</v>
      </c>
      <c r="H205" s="847"/>
      <c r="I205" s="833" t="str">
        <f>$K$4</f>
        <v>EUR</v>
      </c>
      <c r="J205" s="833"/>
      <c r="K205" s="249">
        <f t="shared" ref="K205:K206" si="328">G205/($G$4+$G$5+$G$6+$G$7)</f>
        <v>0</v>
      </c>
      <c r="L205" s="611">
        <f t="shared" si="312"/>
        <v>0.85</v>
      </c>
      <c r="M205" s="260">
        <f t="shared" si="313"/>
        <v>0</v>
      </c>
      <c r="N205" s="592">
        <f t="shared" si="314"/>
        <v>0</v>
      </c>
      <c r="O205" s="592">
        <f t="shared" si="315"/>
        <v>0</v>
      </c>
      <c r="P205" s="596">
        <f t="shared" si="316"/>
        <v>0</v>
      </c>
      <c r="Q205" s="595">
        <f t="shared" si="317"/>
        <v>0</v>
      </c>
      <c r="R205" s="380"/>
      <c r="S205" s="380"/>
      <c r="T205" s="381"/>
      <c r="U205" s="382">
        <f t="shared" si="318"/>
        <v>0</v>
      </c>
      <c r="V205" s="350">
        <v>0</v>
      </c>
      <c r="W205" s="355">
        <v>0</v>
      </c>
      <c r="X205" s="355">
        <v>0</v>
      </c>
      <c r="Y205" s="432">
        <v>0</v>
      </c>
      <c r="Z205" s="287">
        <v>0</v>
      </c>
      <c r="AA205" s="287">
        <v>0</v>
      </c>
      <c r="AB205" s="225">
        <v>0</v>
      </c>
      <c r="AC205" s="225">
        <v>0</v>
      </c>
      <c r="AD205" s="227">
        <v>0</v>
      </c>
      <c r="AE205" s="304">
        <v>0</v>
      </c>
      <c r="AF205" s="116"/>
      <c r="AG205" s="117"/>
      <c r="AH205" s="118"/>
      <c r="AI205" s="119">
        <v>0</v>
      </c>
      <c r="AJ205" s="120">
        <f t="shared" si="213"/>
        <v>0.85</v>
      </c>
      <c r="AK205" s="121">
        <f t="shared" si="319"/>
        <v>0</v>
      </c>
      <c r="AL205" s="121">
        <v>0</v>
      </c>
      <c r="AM205" s="121">
        <f t="shared" si="320"/>
        <v>0</v>
      </c>
      <c r="AN205" s="122">
        <f>ROUND((Z205+AA205)-(AK205+AL205),2)</f>
        <v>0</v>
      </c>
      <c r="AO205" s="116"/>
      <c r="AP205" s="117"/>
      <c r="AQ205" s="117"/>
      <c r="AR205" s="123">
        <v>0</v>
      </c>
      <c r="AS205" s="120">
        <f t="shared" si="216"/>
        <v>0.85</v>
      </c>
      <c r="AT205" s="125">
        <f t="shared" si="321"/>
        <v>0</v>
      </c>
      <c r="AU205" s="121">
        <v>0</v>
      </c>
      <c r="AV205" s="121">
        <f t="shared" si="322"/>
        <v>0</v>
      </c>
      <c r="AW205" s="122">
        <f t="shared" si="323"/>
        <v>0</v>
      </c>
      <c r="AX205" s="116"/>
      <c r="AY205" s="117"/>
      <c r="AZ205" s="117"/>
      <c r="BA205" s="123">
        <v>0</v>
      </c>
      <c r="BB205" s="120">
        <f t="shared" si="220"/>
        <v>0.85</v>
      </c>
      <c r="BC205" s="125">
        <f t="shared" si="324"/>
        <v>0</v>
      </c>
      <c r="BD205" s="121">
        <v>0</v>
      </c>
      <c r="BE205" s="121">
        <f t="shared" si="325"/>
        <v>0</v>
      </c>
      <c r="BF205" s="122">
        <f t="shared" si="326"/>
        <v>0</v>
      </c>
      <c r="BG205" s="295">
        <f t="shared" si="327"/>
        <v>0</v>
      </c>
      <c r="BH205" s="296">
        <v>0</v>
      </c>
      <c r="BI205" s="297">
        <v>0</v>
      </c>
      <c r="BJ205" s="297">
        <v>0</v>
      </c>
      <c r="BK205" s="298">
        <v>0</v>
      </c>
      <c r="BL205" s="298">
        <v>0</v>
      </c>
    </row>
    <row r="206" spans="1:119" x14ac:dyDescent="0.2">
      <c r="A206" s="834"/>
      <c r="B206" s="820"/>
      <c r="C206" s="820"/>
      <c r="D206" s="833"/>
      <c r="E206" s="833"/>
      <c r="F206" s="833"/>
      <c r="G206" s="846">
        <v>0</v>
      </c>
      <c r="H206" s="847"/>
      <c r="I206" s="833" t="str">
        <f>$K$4</f>
        <v>EUR</v>
      </c>
      <c r="J206" s="833"/>
      <c r="K206" s="249">
        <f t="shared" si="328"/>
        <v>0</v>
      </c>
      <c r="L206" s="611">
        <f t="shared" si="312"/>
        <v>0.85</v>
      </c>
      <c r="M206" s="260">
        <f t="shared" si="313"/>
        <v>0</v>
      </c>
      <c r="N206" s="592">
        <f t="shared" si="314"/>
        <v>0</v>
      </c>
      <c r="O206" s="592">
        <f t="shared" si="315"/>
        <v>0</v>
      </c>
      <c r="P206" s="596">
        <f t="shared" si="316"/>
        <v>0</v>
      </c>
      <c r="Q206" s="595">
        <f t="shared" si="317"/>
        <v>0</v>
      </c>
      <c r="R206" s="380"/>
      <c r="S206" s="380"/>
      <c r="T206" s="381"/>
      <c r="U206" s="382">
        <f t="shared" si="318"/>
        <v>0</v>
      </c>
      <c r="V206" s="350">
        <v>0</v>
      </c>
      <c r="W206" s="355">
        <v>0</v>
      </c>
      <c r="X206" s="355">
        <v>0</v>
      </c>
      <c r="Y206" s="432">
        <v>0</v>
      </c>
      <c r="Z206" s="287">
        <v>0</v>
      </c>
      <c r="AA206" s="287">
        <v>0</v>
      </c>
      <c r="AB206" s="225">
        <v>0</v>
      </c>
      <c r="AC206" s="225">
        <v>0</v>
      </c>
      <c r="AD206" s="227">
        <v>0</v>
      </c>
      <c r="AE206" s="304">
        <v>0</v>
      </c>
      <c r="AF206" s="116"/>
      <c r="AG206" s="117"/>
      <c r="AH206" s="118"/>
      <c r="AI206" s="119">
        <v>0</v>
      </c>
      <c r="AJ206" s="120">
        <f t="shared" si="213"/>
        <v>0.85</v>
      </c>
      <c r="AK206" s="121">
        <f t="shared" si="319"/>
        <v>0</v>
      </c>
      <c r="AL206" s="121">
        <v>0</v>
      </c>
      <c r="AM206" s="121">
        <f t="shared" si="320"/>
        <v>0</v>
      </c>
      <c r="AN206" s="122">
        <f>ROUND((Z206+AA206)-(AK206+AL206),2)</f>
        <v>0</v>
      </c>
      <c r="AO206" s="116"/>
      <c r="AP206" s="117"/>
      <c r="AQ206" s="117"/>
      <c r="AR206" s="123">
        <v>0</v>
      </c>
      <c r="AS206" s="120">
        <f t="shared" si="216"/>
        <v>0.85</v>
      </c>
      <c r="AT206" s="125">
        <f t="shared" si="321"/>
        <v>0</v>
      </c>
      <c r="AU206" s="121">
        <v>0</v>
      </c>
      <c r="AV206" s="121">
        <f t="shared" si="322"/>
        <v>0</v>
      </c>
      <c r="AW206" s="122">
        <f t="shared" si="323"/>
        <v>0</v>
      </c>
      <c r="AX206" s="116"/>
      <c r="AY206" s="117"/>
      <c r="AZ206" s="117"/>
      <c r="BA206" s="123">
        <v>0</v>
      </c>
      <c r="BB206" s="120">
        <f t="shared" si="220"/>
        <v>0.85</v>
      </c>
      <c r="BC206" s="125">
        <f t="shared" si="324"/>
        <v>0</v>
      </c>
      <c r="BD206" s="121">
        <v>0</v>
      </c>
      <c r="BE206" s="121">
        <f t="shared" si="325"/>
        <v>0</v>
      </c>
      <c r="BF206" s="122">
        <f t="shared" si="326"/>
        <v>0</v>
      </c>
      <c r="BG206" s="295">
        <f t="shared" si="327"/>
        <v>0</v>
      </c>
      <c r="BH206" s="296">
        <v>0</v>
      </c>
      <c r="BI206" s="297">
        <v>0</v>
      </c>
      <c r="BJ206" s="297">
        <v>0</v>
      </c>
      <c r="BK206" s="298">
        <v>0</v>
      </c>
      <c r="BL206" s="298">
        <v>0</v>
      </c>
    </row>
    <row r="207" spans="1:119" ht="12.75" customHeight="1" x14ac:dyDescent="0.2">
      <c r="A207" s="827" t="s">
        <v>169</v>
      </c>
      <c r="B207" s="828"/>
      <c r="C207" s="828"/>
      <c r="D207" s="828"/>
      <c r="E207" s="828"/>
      <c r="F207" s="828"/>
      <c r="G207" s="828"/>
      <c r="H207" s="828"/>
      <c r="I207" s="828"/>
      <c r="J207" s="829"/>
      <c r="K207" s="247">
        <v>0</v>
      </c>
      <c r="L207" s="611">
        <f t="shared" si="226"/>
        <v>0.85</v>
      </c>
      <c r="M207" s="245">
        <f t="shared" si="313"/>
        <v>0</v>
      </c>
      <c r="N207" s="592">
        <f t="shared" si="314"/>
        <v>0</v>
      </c>
      <c r="O207" s="592">
        <f t="shared" si="315"/>
        <v>0</v>
      </c>
      <c r="P207" s="596">
        <f t="shared" si="316"/>
        <v>0</v>
      </c>
      <c r="Q207" s="595">
        <f t="shared" si="317"/>
        <v>0</v>
      </c>
      <c r="R207" s="380"/>
      <c r="S207" s="463">
        <v>0</v>
      </c>
      <c r="T207" s="464">
        <v>0</v>
      </c>
      <c r="U207" s="382">
        <f t="shared" si="318"/>
        <v>0</v>
      </c>
      <c r="V207" s="350">
        <v>0</v>
      </c>
      <c r="W207" s="355">
        <v>0</v>
      </c>
      <c r="X207" s="355">
        <v>0</v>
      </c>
      <c r="Y207" s="432">
        <v>0</v>
      </c>
      <c r="Z207" s="287">
        <v>0</v>
      </c>
      <c r="AA207" s="287">
        <v>0</v>
      </c>
      <c r="AB207" s="225">
        <v>0</v>
      </c>
      <c r="AC207" s="225">
        <v>0</v>
      </c>
      <c r="AD207" s="227">
        <v>0</v>
      </c>
      <c r="AE207" s="304">
        <v>0</v>
      </c>
      <c r="AF207" s="138"/>
      <c r="AG207" s="117"/>
      <c r="AH207" s="118"/>
      <c r="AI207" s="119">
        <v>0</v>
      </c>
      <c r="AJ207" s="120">
        <f t="shared" si="213"/>
        <v>0.85</v>
      </c>
      <c r="AK207" s="121">
        <f t="shared" si="319"/>
        <v>0</v>
      </c>
      <c r="AL207" s="121">
        <v>0</v>
      </c>
      <c r="AM207" s="121">
        <f t="shared" si="320"/>
        <v>0</v>
      </c>
      <c r="AN207" s="122">
        <f>ROUND((Z207+AA207)-(AM207),2)</f>
        <v>0</v>
      </c>
      <c r="AO207" s="138"/>
      <c r="AP207" s="117"/>
      <c r="AQ207" s="117"/>
      <c r="AR207" s="123">
        <v>0</v>
      </c>
      <c r="AS207" s="120">
        <f t="shared" si="216"/>
        <v>0.85</v>
      </c>
      <c r="AT207" s="121">
        <f t="shared" si="321"/>
        <v>0</v>
      </c>
      <c r="AU207" s="121">
        <v>0</v>
      </c>
      <c r="AV207" s="121">
        <f t="shared" si="322"/>
        <v>0</v>
      </c>
      <c r="AW207" s="122">
        <f t="shared" si="323"/>
        <v>0</v>
      </c>
      <c r="AX207" s="138"/>
      <c r="AY207" s="117"/>
      <c r="AZ207" s="117"/>
      <c r="BA207" s="123">
        <v>0</v>
      </c>
      <c r="BB207" s="120">
        <f t="shared" si="220"/>
        <v>0.85</v>
      </c>
      <c r="BC207" s="121">
        <f t="shared" si="324"/>
        <v>0</v>
      </c>
      <c r="BD207" s="121">
        <v>0</v>
      </c>
      <c r="BE207" s="121">
        <f t="shared" si="325"/>
        <v>0</v>
      </c>
      <c r="BF207" s="122">
        <f t="shared" si="326"/>
        <v>0</v>
      </c>
      <c r="BG207" s="295">
        <f t="shared" si="327"/>
        <v>0</v>
      </c>
      <c r="BH207" s="305">
        <v>0</v>
      </c>
      <c r="BI207" s="306">
        <v>0</v>
      </c>
      <c r="BJ207" s="306">
        <v>0</v>
      </c>
      <c r="BK207" s="307">
        <v>0</v>
      </c>
      <c r="BL207" s="307">
        <v>0</v>
      </c>
    </row>
    <row r="208" spans="1:119" x14ac:dyDescent="0.2">
      <c r="A208" s="827"/>
      <c r="B208" s="828"/>
      <c r="C208" s="828"/>
      <c r="D208" s="828"/>
      <c r="E208" s="828"/>
      <c r="F208" s="828"/>
      <c r="G208" s="828"/>
      <c r="H208" s="828"/>
      <c r="I208" s="828"/>
      <c r="J208" s="829"/>
      <c r="K208" s="247">
        <v>0</v>
      </c>
      <c r="L208" s="611">
        <f t="shared" si="226"/>
        <v>0.85</v>
      </c>
      <c r="M208" s="245">
        <f t="shared" si="313"/>
        <v>0</v>
      </c>
      <c r="N208" s="592">
        <f t="shared" si="314"/>
        <v>0</v>
      </c>
      <c r="O208" s="592">
        <f t="shared" si="315"/>
        <v>0</v>
      </c>
      <c r="P208" s="596">
        <f t="shared" si="316"/>
        <v>0</v>
      </c>
      <c r="Q208" s="595">
        <f t="shared" si="317"/>
        <v>0</v>
      </c>
      <c r="R208" s="380"/>
      <c r="S208" s="463">
        <v>0</v>
      </c>
      <c r="T208" s="464">
        <v>0</v>
      </c>
      <c r="U208" s="382">
        <f t="shared" si="318"/>
        <v>0</v>
      </c>
      <c r="V208" s="350">
        <v>0</v>
      </c>
      <c r="W208" s="355">
        <v>0</v>
      </c>
      <c r="X208" s="355">
        <v>0</v>
      </c>
      <c r="Y208" s="432">
        <v>0</v>
      </c>
      <c r="Z208" s="287">
        <v>0</v>
      </c>
      <c r="AA208" s="287">
        <v>0</v>
      </c>
      <c r="AB208" s="225">
        <v>0</v>
      </c>
      <c r="AC208" s="225">
        <v>0</v>
      </c>
      <c r="AD208" s="227">
        <v>0</v>
      </c>
      <c r="AE208" s="304">
        <v>0</v>
      </c>
      <c r="AF208" s="138"/>
      <c r="AG208" s="117"/>
      <c r="AH208" s="118"/>
      <c r="AI208" s="119">
        <v>0</v>
      </c>
      <c r="AJ208" s="120">
        <f t="shared" si="213"/>
        <v>0.85</v>
      </c>
      <c r="AK208" s="121">
        <f t="shared" si="319"/>
        <v>0</v>
      </c>
      <c r="AL208" s="121">
        <v>0</v>
      </c>
      <c r="AM208" s="121">
        <f t="shared" si="320"/>
        <v>0</v>
      </c>
      <c r="AN208" s="122">
        <f>ROUND((Z208+AA208)-(AM208),2)</f>
        <v>0</v>
      </c>
      <c r="AO208" s="138"/>
      <c r="AP208" s="117"/>
      <c r="AQ208" s="117"/>
      <c r="AR208" s="123">
        <v>0</v>
      </c>
      <c r="AS208" s="120">
        <f t="shared" si="216"/>
        <v>0.85</v>
      </c>
      <c r="AT208" s="121">
        <f t="shared" si="321"/>
        <v>0</v>
      </c>
      <c r="AU208" s="121">
        <v>0</v>
      </c>
      <c r="AV208" s="121">
        <f t="shared" si="322"/>
        <v>0</v>
      </c>
      <c r="AW208" s="122">
        <f t="shared" si="323"/>
        <v>0</v>
      </c>
      <c r="AX208" s="138"/>
      <c r="AY208" s="117"/>
      <c r="AZ208" s="117"/>
      <c r="BA208" s="123">
        <v>0</v>
      </c>
      <c r="BB208" s="120">
        <f t="shared" si="220"/>
        <v>0.85</v>
      </c>
      <c r="BC208" s="121">
        <f t="shared" si="324"/>
        <v>0</v>
      </c>
      <c r="BD208" s="121">
        <v>0</v>
      </c>
      <c r="BE208" s="121">
        <f t="shared" si="325"/>
        <v>0</v>
      </c>
      <c r="BF208" s="122">
        <f t="shared" si="326"/>
        <v>0</v>
      </c>
      <c r="BG208" s="295">
        <f t="shared" si="327"/>
        <v>0</v>
      </c>
      <c r="BH208" s="305">
        <v>0</v>
      </c>
      <c r="BI208" s="306">
        <v>0</v>
      </c>
      <c r="BJ208" s="306">
        <v>0</v>
      </c>
      <c r="BK208" s="307">
        <v>0</v>
      </c>
      <c r="BL208" s="307">
        <v>0</v>
      </c>
    </row>
    <row r="209" spans="1:119" x14ac:dyDescent="0.2">
      <c r="A209" s="827"/>
      <c r="B209" s="828"/>
      <c r="C209" s="828"/>
      <c r="D209" s="828"/>
      <c r="E209" s="828"/>
      <c r="F209" s="828"/>
      <c r="G209" s="828"/>
      <c r="H209" s="828"/>
      <c r="I209" s="828"/>
      <c r="J209" s="829"/>
      <c r="K209" s="247">
        <v>0</v>
      </c>
      <c r="L209" s="611">
        <f t="shared" si="226"/>
        <v>0.85</v>
      </c>
      <c r="M209" s="245">
        <f t="shared" si="313"/>
        <v>0</v>
      </c>
      <c r="N209" s="592">
        <f t="shared" si="314"/>
        <v>0</v>
      </c>
      <c r="O209" s="592">
        <f t="shared" si="315"/>
        <v>0</v>
      </c>
      <c r="P209" s="596">
        <f t="shared" si="316"/>
        <v>0</v>
      </c>
      <c r="Q209" s="595">
        <f t="shared" si="317"/>
        <v>0</v>
      </c>
      <c r="R209" s="380"/>
      <c r="S209" s="463">
        <v>0</v>
      </c>
      <c r="T209" s="464">
        <v>0</v>
      </c>
      <c r="U209" s="382">
        <f t="shared" si="318"/>
        <v>0</v>
      </c>
      <c r="V209" s="350">
        <v>0</v>
      </c>
      <c r="W209" s="355">
        <v>0</v>
      </c>
      <c r="X209" s="355">
        <v>0</v>
      </c>
      <c r="Y209" s="432">
        <v>0</v>
      </c>
      <c r="Z209" s="287">
        <v>0</v>
      </c>
      <c r="AA209" s="287">
        <v>0</v>
      </c>
      <c r="AB209" s="225">
        <v>0</v>
      </c>
      <c r="AC209" s="225">
        <v>0</v>
      </c>
      <c r="AD209" s="227">
        <v>0</v>
      </c>
      <c r="AE209" s="304">
        <v>0</v>
      </c>
      <c r="AF209" s="138"/>
      <c r="AG209" s="117"/>
      <c r="AH209" s="118"/>
      <c r="AI209" s="119">
        <v>0</v>
      </c>
      <c r="AJ209" s="120">
        <f t="shared" si="213"/>
        <v>0.85</v>
      </c>
      <c r="AK209" s="121">
        <f t="shared" si="319"/>
        <v>0</v>
      </c>
      <c r="AL209" s="121">
        <v>0</v>
      </c>
      <c r="AM209" s="121">
        <f t="shared" si="320"/>
        <v>0</v>
      </c>
      <c r="AN209" s="122">
        <f>ROUND((Z209+AA209)-(AM209),2)</f>
        <v>0</v>
      </c>
      <c r="AO209" s="138"/>
      <c r="AP209" s="117"/>
      <c r="AQ209" s="117"/>
      <c r="AR209" s="123">
        <v>0</v>
      </c>
      <c r="AS209" s="120">
        <f t="shared" si="216"/>
        <v>0.85</v>
      </c>
      <c r="AT209" s="121">
        <f t="shared" si="321"/>
        <v>0</v>
      </c>
      <c r="AU209" s="121">
        <v>0</v>
      </c>
      <c r="AV209" s="121">
        <f t="shared" si="322"/>
        <v>0</v>
      </c>
      <c r="AW209" s="122">
        <f t="shared" si="323"/>
        <v>0</v>
      </c>
      <c r="AX209" s="138"/>
      <c r="AY209" s="117"/>
      <c r="AZ209" s="117"/>
      <c r="BA209" s="123">
        <v>0</v>
      </c>
      <c r="BB209" s="120">
        <f t="shared" si="220"/>
        <v>0.85</v>
      </c>
      <c r="BC209" s="121">
        <f t="shared" si="324"/>
        <v>0</v>
      </c>
      <c r="BD209" s="121">
        <v>0</v>
      </c>
      <c r="BE209" s="121">
        <f t="shared" si="325"/>
        <v>0</v>
      </c>
      <c r="BF209" s="122">
        <f t="shared" si="326"/>
        <v>0</v>
      </c>
      <c r="BG209" s="295">
        <f t="shared" si="327"/>
        <v>0</v>
      </c>
      <c r="BH209" s="305">
        <v>0</v>
      </c>
      <c r="BI209" s="306">
        <v>0</v>
      </c>
      <c r="BJ209" s="306">
        <v>0</v>
      </c>
      <c r="BK209" s="307">
        <v>0</v>
      </c>
      <c r="BL209" s="307">
        <v>0</v>
      </c>
    </row>
    <row r="210" spans="1:119" s="293" customFormat="1" x14ac:dyDescent="0.2">
      <c r="A210" s="438" t="s">
        <v>244</v>
      </c>
      <c r="B210" s="439" t="s">
        <v>245</v>
      </c>
      <c r="C210" s="439"/>
      <c r="D210" s="439"/>
      <c r="E210" s="439"/>
      <c r="F210" s="439"/>
      <c r="G210" s="439"/>
      <c r="H210" s="439"/>
      <c r="I210" s="439"/>
      <c r="J210" s="440"/>
      <c r="K210" s="835"/>
      <c r="L210" s="835"/>
      <c r="M210" s="836"/>
      <c r="N210" s="387"/>
      <c r="O210" s="387"/>
      <c r="P210" s="387"/>
      <c r="Q210" s="387"/>
      <c r="R210" s="387"/>
      <c r="S210" s="387"/>
      <c r="T210" s="388"/>
      <c r="U210" s="349"/>
      <c r="V210" s="348"/>
      <c r="W210" s="349"/>
      <c r="X210" s="349"/>
      <c r="Y210" s="425"/>
      <c r="Z210" s="483"/>
      <c r="AA210" s="483"/>
      <c r="AB210" s="483"/>
      <c r="AC210" s="483"/>
      <c r="AD210" s="483"/>
      <c r="AE210" s="115"/>
      <c r="AF210" s="482"/>
      <c r="AG210" s="483"/>
      <c r="AH210" s="483"/>
      <c r="AI210" s="139"/>
      <c r="AJ210" s="140"/>
      <c r="AK210" s="141"/>
      <c r="AL210" s="141"/>
      <c r="AM210" s="141"/>
      <c r="AN210" s="142"/>
      <c r="AO210" s="482"/>
      <c r="AP210" s="483"/>
      <c r="AQ210" s="483"/>
      <c r="AR210" s="113"/>
      <c r="AS210" s="114"/>
      <c r="AT210" s="483"/>
      <c r="AU210" s="141"/>
      <c r="AV210" s="141"/>
      <c r="AW210" s="115"/>
      <c r="AX210" s="482"/>
      <c r="AY210" s="483"/>
      <c r="AZ210" s="483"/>
      <c r="BA210" s="113"/>
      <c r="BB210" s="114"/>
      <c r="BC210" s="483"/>
      <c r="BD210" s="141"/>
      <c r="BE210" s="141"/>
      <c r="BF210" s="115"/>
      <c r="BG210" s="482"/>
      <c r="BH210" s="482"/>
      <c r="BI210" s="483"/>
      <c r="BJ210" s="483"/>
      <c r="BK210" s="483"/>
      <c r="BL210" s="115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</row>
    <row r="211" spans="1:119" x14ac:dyDescent="0.2">
      <c r="A211" s="834" t="s">
        <v>168</v>
      </c>
      <c r="B211" s="820"/>
      <c r="C211" s="820"/>
      <c r="D211" s="833"/>
      <c r="E211" s="833"/>
      <c r="F211" s="833"/>
      <c r="G211" s="846">
        <v>0</v>
      </c>
      <c r="H211" s="847"/>
      <c r="I211" s="833" t="str">
        <f>$K$4</f>
        <v>EUR</v>
      </c>
      <c r="J211" s="833"/>
      <c r="K211" s="249">
        <f>G211/($G$4+$G$5+$G$6+$G$7)</f>
        <v>0</v>
      </c>
      <c r="L211" s="611">
        <f t="shared" ref="L211:L213" si="329">$K$5</f>
        <v>0.85</v>
      </c>
      <c r="M211" s="260">
        <f t="shared" ref="M211:M216" si="330">ROUND(K211/L211,2)</f>
        <v>0</v>
      </c>
      <c r="N211" s="592">
        <f t="shared" ref="N211:N216" si="331">ROUND(M211*$G$4,2)</f>
        <v>0</v>
      </c>
      <c r="O211" s="592">
        <f t="shared" ref="O211:O216" si="332">ROUND(M211*$G$5,2)</f>
        <v>0</v>
      </c>
      <c r="P211" s="596">
        <f t="shared" ref="P211:P216" si="333">ROUND(M211*$G$7,2)</f>
        <v>0</v>
      </c>
      <c r="Q211" s="595">
        <f t="shared" ref="Q211:Q216" si="334">ROUND(M211*$G$6,2)</f>
        <v>0</v>
      </c>
      <c r="R211" s="380"/>
      <c r="S211" s="380"/>
      <c r="T211" s="381"/>
      <c r="U211" s="382">
        <f t="shared" ref="U211:U216" si="335">ROUND(N211+O211+P211+Q211+R211+S211+T211,2)</f>
        <v>0</v>
      </c>
      <c r="V211" s="350">
        <v>0</v>
      </c>
      <c r="W211" s="355">
        <v>0</v>
      </c>
      <c r="X211" s="355">
        <v>0</v>
      </c>
      <c r="Y211" s="432">
        <v>0</v>
      </c>
      <c r="Z211" s="287">
        <v>0</v>
      </c>
      <c r="AA211" s="287">
        <v>0</v>
      </c>
      <c r="AB211" s="225">
        <v>0</v>
      </c>
      <c r="AC211" s="225">
        <v>0</v>
      </c>
      <c r="AD211" s="227">
        <v>0</v>
      </c>
      <c r="AE211" s="304">
        <v>0</v>
      </c>
      <c r="AF211" s="116"/>
      <c r="AG211" s="117"/>
      <c r="AH211" s="118"/>
      <c r="AI211" s="119">
        <v>0</v>
      </c>
      <c r="AJ211" s="120">
        <f t="shared" si="213"/>
        <v>0.85</v>
      </c>
      <c r="AK211" s="121">
        <f t="shared" ref="AK211:AK216" si="336">ROUND(AI211/AJ211,2)</f>
        <v>0</v>
      </c>
      <c r="AL211" s="121">
        <v>0</v>
      </c>
      <c r="AM211" s="121">
        <f t="shared" ref="AM211:AM216" si="337">AK211+AL211</f>
        <v>0</v>
      </c>
      <c r="AN211" s="122">
        <f>ROUND((Z211+AA211)-(AK211+AL211),2)</f>
        <v>0</v>
      </c>
      <c r="AO211" s="116"/>
      <c r="AP211" s="117"/>
      <c r="AQ211" s="117"/>
      <c r="AR211" s="123">
        <v>0</v>
      </c>
      <c r="AS211" s="120">
        <f t="shared" si="216"/>
        <v>0.85</v>
      </c>
      <c r="AT211" s="125">
        <f t="shared" ref="AT211:AT216" si="338">ROUND(AR211/AS211,2)</f>
        <v>0</v>
      </c>
      <c r="AU211" s="121">
        <v>0</v>
      </c>
      <c r="AV211" s="121">
        <f t="shared" ref="AV211:AV216" si="339">AT211+AU211</f>
        <v>0</v>
      </c>
      <c r="AW211" s="122">
        <f t="shared" ref="AW211:AW216" si="340">ROUND((AB211+AC211)-(AV211),2)</f>
        <v>0</v>
      </c>
      <c r="AX211" s="116"/>
      <c r="AY211" s="117"/>
      <c r="AZ211" s="117"/>
      <c r="BA211" s="123">
        <v>0</v>
      </c>
      <c r="BB211" s="120">
        <f t="shared" si="220"/>
        <v>0.85</v>
      </c>
      <c r="BC211" s="125">
        <f t="shared" ref="BC211:BC216" si="341">ROUND(BA211/BB211,2)</f>
        <v>0</v>
      </c>
      <c r="BD211" s="121">
        <v>0</v>
      </c>
      <c r="BE211" s="121">
        <f t="shared" ref="BE211:BE216" si="342">BC211+BD211</f>
        <v>0</v>
      </c>
      <c r="BF211" s="122">
        <f t="shared" ref="BF211:BF216" si="343">ROUND((AD211+AE211)-(BE211),2)</f>
        <v>0</v>
      </c>
      <c r="BG211" s="295">
        <f t="shared" ref="BG211:BG216" si="344">U211-V211-W211-X211-AM211-AV211-BE211</f>
        <v>0</v>
      </c>
      <c r="BH211" s="296">
        <v>0</v>
      </c>
      <c r="BI211" s="297">
        <v>0</v>
      </c>
      <c r="BJ211" s="297">
        <v>0</v>
      </c>
      <c r="BK211" s="298">
        <v>0</v>
      </c>
      <c r="BL211" s="298">
        <v>0</v>
      </c>
    </row>
    <row r="212" spans="1:119" x14ac:dyDescent="0.2">
      <c r="A212" s="834"/>
      <c r="B212" s="820"/>
      <c r="C212" s="820"/>
      <c r="D212" s="833"/>
      <c r="E212" s="833"/>
      <c r="F212" s="833"/>
      <c r="G212" s="846">
        <v>0</v>
      </c>
      <c r="H212" s="847"/>
      <c r="I212" s="833" t="str">
        <f>$K$4</f>
        <v>EUR</v>
      </c>
      <c r="J212" s="833"/>
      <c r="K212" s="249">
        <f t="shared" ref="K212:K213" si="345">G212/($G$4+$G$5+$G$6+$G$7)</f>
        <v>0</v>
      </c>
      <c r="L212" s="611">
        <f t="shared" si="329"/>
        <v>0.85</v>
      </c>
      <c r="M212" s="260">
        <f t="shared" si="330"/>
        <v>0</v>
      </c>
      <c r="N212" s="592">
        <f t="shared" si="331"/>
        <v>0</v>
      </c>
      <c r="O212" s="592">
        <f t="shared" si="332"/>
        <v>0</v>
      </c>
      <c r="P212" s="596">
        <f t="shared" si="333"/>
        <v>0</v>
      </c>
      <c r="Q212" s="595">
        <f t="shared" si="334"/>
        <v>0</v>
      </c>
      <c r="R212" s="380"/>
      <c r="S212" s="380"/>
      <c r="T212" s="381"/>
      <c r="U212" s="382">
        <f t="shared" si="335"/>
        <v>0</v>
      </c>
      <c r="V212" s="350">
        <v>0</v>
      </c>
      <c r="W212" s="355">
        <v>0</v>
      </c>
      <c r="X212" s="355">
        <v>0</v>
      </c>
      <c r="Y212" s="432">
        <v>0</v>
      </c>
      <c r="Z212" s="287">
        <v>0</v>
      </c>
      <c r="AA212" s="287">
        <v>0</v>
      </c>
      <c r="AB212" s="225">
        <v>0</v>
      </c>
      <c r="AC212" s="225">
        <v>0</v>
      </c>
      <c r="AD212" s="227">
        <v>0</v>
      </c>
      <c r="AE212" s="304">
        <v>0</v>
      </c>
      <c r="AF212" s="116"/>
      <c r="AG212" s="117"/>
      <c r="AH212" s="118"/>
      <c r="AI212" s="119">
        <v>0</v>
      </c>
      <c r="AJ212" s="120">
        <f t="shared" si="213"/>
        <v>0.85</v>
      </c>
      <c r="AK212" s="121">
        <f t="shared" si="336"/>
        <v>0</v>
      </c>
      <c r="AL212" s="121">
        <v>0</v>
      </c>
      <c r="AM212" s="121">
        <f t="shared" si="337"/>
        <v>0</v>
      </c>
      <c r="AN212" s="122">
        <f>ROUND((Z212+AA212)-(AK212+AL212),2)</f>
        <v>0</v>
      </c>
      <c r="AO212" s="116"/>
      <c r="AP212" s="117"/>
      <c r="AQ212" s="117"/>
      <c r="AR212" s="123">
        <v>0</v>
      </c>
      <c r="AS212" s="120">
        <f t="shared" si="216"/>
        <v>0.85</v>
      </c>
      <c r="AT212" s="125">
        <f t="shared" si="338"/>
        <v>0</v>
      </c>
      <c r="AU212" s="121">
        <v>0</v>
      </c>
      <c r="AV212" s="121">
        <f t="shared" si="339"/>
        <v>0</v>
      </c>
      <c r="AW212" s="122">
        <f t="shared" si="340"/>
        <v>0</v>
      </c>
      <c r="AX212" s="116"/>
      <c r="AY212" s="117"/>
      <c r="AZ212" s="117"/>
      <c r="BA212" s="123">
        <v>0</v>
      </c>
      <c r="BB212" s="120">
        <f t="shared" si="220"/>
        <v>0.85</v>
      </c>
      <c r="BC212" s="125">
        <f t="shared" si="341"/>
        <v>0</v>
      </c>
      <c r="BD212" s="121">
        <v>0</v>
      </c>
      <c r="BE212" s="121">
        <f t="shared" si="342"/>
        <v>0</v>
      </c>
      <c r="BF212" s="122">
        <f t="shared" si="343"/>
        <v>0</v>
      </c>
      <c r="BG212" s="295">
        <f t="shared" si="344"/>
        <v>0</v>
      </c>
      <c r="BH212" s="296">
        <v>0</v>
      </c>
      <c r="BI212" s="297">
        <v>0</v>
      </c>
      <c r="BJ212" s="297">
        <v>0</v>
      </c>
      <c r="BK212" s="298">
        <v>0</v>
      </c>
      <c r="BL212" s="298">
        <v>0</v>
      </c>
    </row>
    <row r="213" spans="1:119" x14ac:dyDescent="0.2">
      <c r="A213" s="834"/>
      <c r="B213" s="820"/>
      <c r="C213" s="820"/>
      <c r="D213" s="833"/>
      <c r="E213" s="833"/>
      <c r="F213" s="833"/>
      <c r="G213" s="846">
        <v>0</v>
      </c>
      <c r="H213" s="847"/>
      <c r="I213" s="833" t="str">
        <f>$K$4</f>
        <v>EUR</v>
      </c>
      <c r="J213" s="833"/>
      <c r="K213" s="249">
        <f t="shared" si="345"/>
        <v>0</v>
      </c>
      <c r="L213" s="611">
        <f t="shared" si="329"/>
        <v>0.85</v>
      </c>
      <c r="M213" s="260">
        <f t="shared" si="330"/>
        <v>0</v>
      </c>
      <c r="N213" s="592">
        <f t="shared" si="331"/>
        <v>0</v>
      </c>
      <c r="O213" s="592">
        <f t="shared" si="332"/>
        <v>0</v>
      </c>
      <c r="P213" s="596">
        <f t="shared" si="333"/>
        <v>0</v>
      </c>
      <c r="Q213" s="595">
        <f t="shared" si="334"/>
        <v>0</v>
      </c>
      <c r="R213" s="380"/>
      <c r="S213" s="380"/>
      <c r="T213" s="381"/>
      <c r="U213" s="382">
        <f t="shared" si="335"/>
        <v>0</v>
      </c>
      <c r="V213" s="350">
        <v>0</v>
      </c>
      <c r="W213" s="355">
        <v>0</v>
      </c>
      <c r="X213" s="355">
        <v>0</v>
      </c>
      <c r="Y213" s="432">
        <v>0</v>
      </c>
      <c r="Z213" s="287">
        <v>0</v>
      </c>
      <c r="AA213" s="287">
        <v>0</v>
      </c>
      <c r="AB213" s="225">
        <v>0</v>
      </c>
      <c r="AC213" s="225">
        <v>0</v>
      </c>
      <c r="AD213" s="227">
        <v>0</v>
      </c>
      <c r="AE213" s="304">
        <v>0</v>
      </c>
      <c r="AF213" s="116"/>
      <c r="AG213" s="117"/>
      <c r="AH213" s="118"/>
      <c r="AI213" s="119">
        <v>0</v>
      </c>
      <c r="AJ213" s="120">
        <f t="shared" si="213"/>
        <v>0.85</v>
      </c>
      <c r="AK213" s="121">
        <f t="shared" si="336"/>
        <v>0</v>
      </c>
      <c r="AL213" s="121">
        <v>0</v>
      </c>
      <c r="AM213" s="121">
        <f t="shared" si="337"/>
        <v>0</v>
      </c>
      <c r="AN213" s="122">
        <f>ROUND((Z213+AA213)-(AK213+AL213),2)</f>
        <v>0</v>
      </c>
      <c r="AO213" s="116"/>
      <c r="AP213" s="117"/>
      <c r="AQ213" s="117"/>
      <c r="AR213" s="123">
        <v>0</v>
      </c>
      <c r="AS213" s="120">
        <f t="shared" si="216"/>
        <v>0.85</v>
      </c>
      <c r="AT213" s="125">
        <f t="shared" si="338"/>
        <v>0</v>
      </c>
      <c r="AU213" s="121">
        <v>0</v>
      </c>
      <c r="AV213" s="121">
        <f t="shared" si="339"/>
        <v>0</v>
      </c>
      <c r="AW213" s="122">
        <f t="shared" si="340"/>
        <v>0</v>
      </c>
      <c r="AX213" s="116"/>
      <c r="AY213" s="117"/>
      <c r="AZ213" s="117"/>
      <c r="BA213" s="123">
        <v>0</v>
      </c>
      <c r="BB213" s="120">
        <f t="shared" si="220"/>
        <v>0.85</v>
      </c>
      <c r="BC213" s="125">
        <f t="shared" si="341"/>
        <v>0</v>
      </c>
      <c r="BD213" s="121">
        <v>0</v>
      </c>
      <c r="BE213" s="121">
        <f t="shared" si="342"/>
        <v>0</v>
      </c>
      <c r="BF213" s="122">
        <f t="shared" si="343"/>
        <v>0</v>
      </c>
      <c r="BG213" s="295">
        <f t="shared" si="344"/>
        <v>0</v>
      </c>
      <c r="BH213" s="296">
        <v>0</v>
      </c>
      <c r="BI213" s="297">
        <v>0</v>
      </c>
      <c r="BJ213" s="297">
        <v>0</v>
      </c>
      <c r="BK213" s="298">
        <v>0</v>
      </c>
      <c r="BL213" s="298">
        <v>0</v>
      </c>
    </row>
    <row r="214" spans="1:119" ht="12.75" customHeight="1" x14ac:dyDescent="0.2">
      <c r="A214" s="827" t="s">
        <v>169</v>
      </c>
      <c r="B214" s="828"/>
      <c r="C214" s="828"/>
      <c r="D214" s="828"/>
      <c r="E214" s="828"/>
      <c r="F214" s="828"/>
      <c r="G214" s="828"/>
      <c r="H214" s="828"/>
      <c r="I214" s="828"/>
      <c r="J214" s="829"/>
      <c r="K214" s="247">
        <v>0</v>
      </c>
      <c r="L214" s="611">
        <f t="shared" si="226"/>
        <v>0.85</v>
      </c>
      <c r="M214" s="245">
        <f t="shared" si="330"/>
        <v>0</v>
      </c>
      <c r="N214" s="592">
        <f t="shared" si="331"/>
        <v>0</v>
      </c>
      <c r="O214" s="592">
        <f t="shared" si="332"/>
        <v>0</v>
      </c>
      <c r="P214" s="596">
        <f t="shared" si="333"/>
        <v>0</v>
      </c>
      <c r="Q214" s="595">
        <f t="shared" si="334"/>
        <v>0</v>
      </c>
      <c r="R214" s="380"/>
      <c r="S214" s="463">
        <v>0</v>
      </c>
      <c r="T214" s="464">
        <v>0</v>
      </c>
      <c r="U214" s="382">
        <f t="shared" si="335"/>
        <v>0</v>
      </c>
      <c r="V214" s="350">
        <v>0</v>
      </c>
      <c r="W214" s="355">
        <v>0</v>
      </c>
      <c r="X214" s="355">
        <v>0</v>
      </c>
      <c r="Y214" s="432">
        <v>0</v>
      </c>
      <c r="Z214" s="287">
        <v>0</v>
      </c>
      <c r="AA214" s="287">
        <v>0</v>
      </c>
      <c r="AB214" s="225">
        <v>0</v>
      </c>
      <c r="AC214" s="225">
        <v>0</v>
      </c>
      <c r="AD214" s="227">
        <v>0</v>
      </c>
      <c r="AE214" s="304">
        <v>0</v>
      </c>
      <c r="AF214" s="138"/>
      <c r="AG214" s="117"/>
      <c r="AH214" s="118"/>
      <c r="AI214" s="119">
        <v>0</v>
      </c>
      <c r="AJ214" s="120">
        <f t="shared" si="213"/>
        <v>0.85</v>
      </c>
      <c r="AK214" s="121">
        <f t="shared" si="336"/>
        <v>0</v>
      </c>
      <c r="AL214" s="121">
        <v>0</v>
      </c>
      <c r="AM214" s="121">
        <f t="shared" si="337"/>
        <v>0</v>
      </c>
      <c r="AN214" s="122">
        <f>ROUND((Z214+AA214)-(AM214),2)</f>
        <v>0</v>
      </c>
      <c r="AO214" s="138"/>
      <c r="AP214" s="117"/>
      <c r="AQ214" s="117"/>
      <c r="AR214" s="123">
        <v>0</v>
      </c>
      <c r="AS214" s="120">
        <f t="shared" si="216"/>
        <v>0.85</v>
      </c>
      <c r="AT214" s="121">
        <f t="shared" si="338"/>
        <v>0</v>
      </c>
      <c r="AU214" s="121">
        <v>0</v>
      </c>
      <c r="AV214" s="121">
        <f t="shared" si="339"/>
        <v>0</v>
      </c>
      <c r="AW214" s="122">
        <f t="shared" si="340"/>
        <v>0</v>
      </c>
      <c r="AX214" s="138"/>
      <c r="AY214" s="117"/>
      <c r="AZ214" s="117"/>
      <c r="BA214" s="123">
        <v>0</v>
      </c>
      <c r="BB214" s="120">
        <f t="shared" si="220"/>
        <v>0.85</v>
      </c>
      <c r="BC214" s="121">
        <f t="shared" si="341"/>
        <v>0</v>
      </c>
      <c r="BD214" s="121">
        <v>0</v>
      </c>
      <c r="BE214" s="121">
        <f t="shared" si="342"/>
        <v>0</v>
      </c>
      <c r="BF214" s="122">
        <f t="shared" si="343"/>
        <v>0</v>
      </c>
      <c r="BG214" s="295">
        <f t="shared" si="344"/>
        <v>0</v>
      </c>
      <c r="BH214" s="305">
        <v>0</v>
      </c>
      <c r="BI214" s="306">
        <v>0</v>
      </c>
      <c r="BJ214" s="306">
        <v>0</v>
      </c>
      <c r="BK214" s="307">
        <v>0</v>
      </c>
      <c r="BL214" s="307">
        <v>0</v>
      </c>
    </row>
    <row r="215" spans="1:119" x14ac:dyDescent="0.2">
      <c r="A215" s="827"/>
      <c r="B215" s="828"/>
      <c r="C215" s="828"/>
      <c r="D215" s="828"/>
      <c r="E215" s="828"/>
      <c r="F215" s="828"/>
      <c r="G215" s="828"/>
      <c r="H215" s="828"/>
      <c r="I215" s="828"/>
      <c r="J215" s="829"/>
      <c r="K215" s="247">
        <v>0</v>
      </c>
      <c r="L215" s="611">
        <f t="shared" si="226"/>
        <v>0.85</v>
      </c>
      <c r="M215" s="245">
        <f t="shared" si="330"/>
        <v>0</v>
      </c>
      <c r="N215" s="592">
        <f t="shared" si="331"/>
        <v>0</v>
      </c>
      <c r="O215" s="592">
        <f t="shared" si="332"/>
        <v>0</v>
      </c>
      <c r="P215" s="596">
        <f t="shared" si="333"/>
        <v>0</v>
      </c>
      <c r="Q215" s="595">
        <f t="shared" si="334"/>
        <v>0</v>
      </c>
      <c r="R215" s="380"/>
      <c r="S215" s="463">
        <v>0</v>
      </c>
      <c r="T215" s="464">
        <v>0</v>
      </c>
      <c r="U215" s="382">
        <f t="shared" si="335"/>
        <v>0</v>
      </c>
      <c r="V215" s="350">
        <v>0</v>
      </c>
      <c r="W215" s="355">
        <v>0</v>
      </c>
      <c r="X215" s="355">
        <v>0</v>
      </c>
      <c r="Y215" s="432">
        <v>0</v>
      </c>
      <c r="Z215" s="287">
        <v>0</v>
      </c>
      <c r="AA215" s="287">
        <v>0</v>
      </c>
      <c r="AB215" s="225">
        <v>0</v>
      </c>
      <c r="AC215" s="225">
        <v>0</v>
      </c>
      <c r="AD215" s="227">
        <v>0</v>
      </c>
      <c r="AE215" s="304">
        <v>0</v>
      </c>
      <c r="AF215" s="138"/>
      <c r="AG215" s="117"/>
      <c r="AH215" s="118"/>
      <c r="AI215" s="119">
        <v>0</v>
      </c>
      <c r="AJ215" s="120">
        <f t="shared" si="213"/>
        <v>0.85</v>
      </c>
      <c r="AK215" s="121">
        <f t="shared" si="336"/>
        <v>0</v>
      </c>
      <c r="AL215" s="121">
        <v>0</v>
      </c>
      <c r="AM215" s="121">
        <f t="shared" si="337"/>
        <v>0</v>
      </c>
      <c r="AN215" s="122">
        <f>ROUND((Z215+AA215)-(AM215),2)</f>
        <v>0</v>
      </c>
      <c r="AO215" s="138"/>
      <c r="AP215" s="117"/>
      <c r="AQ215" s="117"/>
      <c r="AR215" s="123">
        <v>0</v>
      </c>
      <c r="AS215" s="120">
        <f t="shared" si="216"/>
        <v>0.85</v>
      </c>
      <c r="AT215" s="121">
        <f t="shared" si="338"/>
        <v>0</v>
      </c>
      <c r="AU215" s="121">
        <v>0</v>
      </c>
      <c r="AV215" s="121">
        <f t="shared" si="339"/>
        <v>0</v>
      </c>
      <c r="AW215" s="122">
        <f t="shared" si="340"/>
        <v>0</v>
      </c>
      <c r="AX215" s="138"/>
      <c r="AY215" s="117"/>
      <c r="AZ215" s="117"/>
      <c r="BA215" s="123">
        <v>0</v>
      </c>
      <c r="BB215" s="120">
        <f t="shared" si="220"/>
        <v>0.85</v>
      </c>
      <c r="BC215" s="121">
        <f t="shared" si="341"/>
        <v>0</v>
      </c>
      <c r="BD215" s="121">
        <v>0</v>
      </c>
      <c r="BE215" s="121">
        <f t="shared" si="342"/>
        <v>0</v>
      </c>
      <c r="BF215" s="122">
        <f t="shared" si="343"/>
        <v>0</v>
      </c>
      <c r="BG215" s="295">
        <f t="shared" si="344"/>
        <v>0</v>
      </c>
      <c r="BH215" s="305">
        <v>0</v>
      </c>
      <c r="BI215" s="306">
        <v>0</v>
      </c>
      <c r="BJ215" s="306">
        <v>0</v>
      </c>
      <c r="BK215" s="307">
        <v>0</v>
      </c>
      <c r="BL215" s="307">
        <v>0</v>
      </c>
    </row>
    <row r="216" spans="1:119" x14ac:dyDescent="0.2">
      <c r="A216" s="827"/>
      <c r="B216" s="828"/>
      <c r="C216" s="828"/>
      <c r="D216" s="828"/>
      <c r="E216" s="828"/>
      <c r="F216" s="828"/>
      <c r="G216" s="828"/>
      <c r="H216" s="828"/>
      <c r="I216" s="828"/>
      <c r="J216" s="829"/>
      <c r="K216" s="247">
        <v>0</v>
      </c>
      <c r="L216" s="611">
        <f t="shared" si="226"/>
        <v>0.85</v>
      </c>
      <c r="M216" s="245">
        <f t="shared" si="330"/>
        <v>0</v>
      </c>
      <c r="N216" s="592">
        <f t="shared" si="331"/>
        <v>0</v>
      </c>
      <c r="O216" s="592">
        <f t="shared" si="332"/>
        <v>0</v>
      </c>
      <c r="P216" s="596">
        <f t="shared" si="333"/>
        <v>0</v>
      </c>
      <c r="Q216" s="595">
        <f t="shared" si="334"/>
        <v>0</v>
      </c>
      <c r="R216" s="380"/>
      <c r="S216" s="463">
        <v>0</v>
      </c>
      <c r="T216" s="464">
        <v>0</v>
      </c>
      <c r="U216" s="382">
        <f t="shared" si="335"/>
        <v>0</v>
      </c>
      <c r="V216" s="350">
        <v>0</v>
      </c>
      <c r="W216" s="355">
        <v>0</v>
      </c>
      <c r="X216" s="355">
        <v>0</v>
      </c>
      <c r="Y216" s="432">
        <v>0</v>
      </c>
      <c r="Z216" s="287">
        <v>0</v>
      </c>
      <c r="AA216" s="287">
        <v>0</v>
      </c>
      <c r="AB216" s="225">
        <v>0</v>
      </c>
      <c r="AC216" s="225">
        <v>0</v>
      </c>
      <c r="AD216" s="227">
        <v>0</v>
      </c>
      <c r="AE216" s="304">
        <v>0</v>
      </c>
      <c r="AF216" s="138"/>
      <c r="AG216" s="117"/>
      <c r="AH216" s="118"/>
      <c r="AI216" s="119">
        <v>0</v>
      </c>
      <c r="AJ216" s="120">
        <f t="shared" si="213"/>
        <v>0.85</v>
      </c>
      <c r="AK216" s="121">
        <f t="shared" si="336"/>
        <v>0</v>
      </c>
      <c r="AL216" s="121">
        <v>0</v>
      </c>
      <c r="AM216" s="121">
        <f t="shared" si="337"/>
        <v>0</v>
      </c>
      <c r="AN216" s="122">
        <f>ROUND((Z216+AA216)-(AM216),2)</f>
        <v>0</v>
      </c>
      <c r="AO216" s="138"/>
      <c r="AP216" s="117"/>
      <c r="AQ216" s="117"/>
      <c r="AR216" s="123">
        <v>0</v>
      </c>
      <c r="AS216" s="120">
        <f t="shared" si="216"/>
        <v>0.85</v>
      </c>
      <c r="AT216" s="121">
        <f t="shared" si="338"/>
        <v>0</v>
      </c>
      <c r="AU216" s="121">
        <v>0</v>
      </c>
      <c r="AV216" s="121">
        <f t="shared" si="339"/>
        <v>0</v>
      </c>
      <c r="AW216" s="122">
        <f t="shared" si="340"/>
        <v>0</v>
      </c>
      <c r="AX216" s="138"/>
      <c r="AY216" s="117"/>
      <c r="AZ216" s="117"/>
      <c r="BA216" s="123">
        <v>0</v>
      </c>
      <c r="BB216" s="120">
        <f t="shared" si="220"/>
        <v>0.85</v>
      </c>
      <c r="BC216" s="121">
        <f t="shared" si="341"/>
        <v>0</v>
      </c>
      <c r="BD216" s="121">
        <v>0</v>
      </c>
      <c r="BE216" s="121">
        <f t="shared" si="342"/>
        <v>0</v>
      </c>
      <c r="BF216" s="122">
        <f t="shared" si="343"/>
        <v>0</v>
      </c>
      <c r="BG216" s="295">
        <f t="shared" si="344"/>
        <v>0</v>
      </c>
      <c r="BH216" s="305">
        <v>0</v>
      </c>
      <c r="BI216" s="306">
        <v>0</v>
      </c>
      <c r="BJ216" s="306">
        <v>0</v>
      </c>
      <c r="BK216" s="307">
        <v>0</v>
      </c>
      <c r="BL216" s="307">
        <v>0</v>
      </c>
    </row>
    <row r="217" spans="1:119" x14ac:dyDescent="0.2">
      <c r="A217" s="827"/>
      <c r="B217" s="828"/>
      <c r="C217" s="828"/>
      <c r="D217" s="828"/>
      <c r="E217" s="828"/>
      <c r="F217" s="828"/>
      <c r="G217" s="828"/>
      <c r="H217" s="828"/>
      <c r="I217" s="828"/>
      <c r="J217" s="829"/>
      <c r="K217" s="247">
        <v>0</v>
      </c>
      <c r="L217" s="611">
        <f t="shared" si="226"/>
        <v>0.85</v>
      </c>
      <c r="M217" s="245">
        <f t="shared" si="207"/>
        <v>0</v>
      </c>
      <c r="N217" s="592">
        <f t="shared" ref="N217:N238" si="346">ROUND(M217*$G$4,2)</f>
        <v>0</v>
      </c>
      <c r="O217" s="592">
        <f t="shared" ref="O217:O238" si="347">ROUND(M217*$G$5,2)</f>
        <v>0</v>
      </c>
      <c r="P217" s="596">
        <f t="shared" ref="P217:P238" si="348">ROUND(M217*$G$7,2)</f>
        <v>0</v>
      </c>
      <c r="Q217" s="595">
        <f t="shared" ref="Q217:Q238" si="349">ROUND(M217*$G$6,2)</f>
        <v>0</v>
      </c>
      <c r="R217" s="380"/>
      <c r="S217" s="463">
        <v>0</v>
      </c>
      <c r="T217" s="464">
        <v>0</v>
      </c>
      <c r="U217" s="382">
        <f t="shared" ref="U217:U238" si="350">ROUND(N217+O217+P217+Q217+R217+S217+T217,2)</f>
        <v>0</v>
      </c>
      <c r="V217" s="350">
        <v>0</v>
      </c>
      <c r="W217" s="355">
        <v>0</v>
      </c>
      <c r="X217" s="355">
        <v>0</v>
      </c>
      <c r="Y217" s="432">
        <v>0</v>
      </c>
      <c r="Z217" s="287">
        <v>0</v>
      </c>
      <c r="AA217" s="287">
        <v>0</v>
      </c>
      <c r="AB217" s="225">
        <v>0</v>
      </c>
      <c r="AC217" s="225">
        <v>0</v>
      </c>
      <c r="AD217" s="227">
        <v>0</v>
      </c>
      <c r="AE217" s="304">
        <v>0</v>
      </c>
      <c r="AF217" s="138"/>
      <c r="AG217" s="117"/>
      <c r="AH217" s="118"/>
      <c r="AI217" s="119">
        <v>0</v>
      </c>
      <c r="AJ217" s="120">
        <f t="shared" ref="AJ217:AJ238" si="351">$AJ$5</f>
        <v>0.85</v>
      </c>
      <c r="AK217" s="121">
        <f t="shared" ref="AK217:AK226" si="352">ROUND(AI217/AJ217,2)</f>
        <v>0</v>
      </c>
      <c r="AL217" s="121">
        <v>0</v>
      </c>
      <c r="AM217" s="121">
        <f t="shared" ref="AM217:AM226" si="353">AK217+AL217</f>
        <v>0</v>
      </c>
      <c r="AN217" s="122">
        <f t="shared" ref="AN217:AN238" si="354">ROUND((Z217+AA217)-(AM217),2)</f>
        <v>0</v>
      </c>
      <c r="AO217" s="138"/>
      <c r="AP217" s="117"/>
      <c r="AQ217" s="117"/>
      <c r="AR217" s="123">
        <v>0</v>
      </c>
      <c r="AS217" s="120">
        <f t="shared" ref="AS217:AS238" si="355">$AS$5</f>
        <v>0.85</v>
      </c>
      <c r="AT217" s="121">
        <f t="shared" ref="AT217:AT226" si="356">ROUND(AR217/AS217,2)</f>
        <v>0</v>
      </c>
      <c r="AU217" s="121">
        <v>0</v>
      </c>
      <c r="AV217" s="121">
        <f t="shared" ref="AV217:AV226" si="357">AT217+AU217</f>
        <v>0</v>
      </c>
      <c r="AW217" s="122">
        <f t="shared" ref="AW217:AW226" si="358">ROUND((AB217+AC217)-(AV217),2)</f>
        <v>0</v>
      </c>
      <c r="AX217" s="138"/>
      <c r="AY217" s="117"/>
      <c r="AZ217" s="117"/>
      <c r="BA217" s="123">
        <v>0</v>
      </c>
      <c r="BB217" s="120">
        <f t="shared" ref="BB217:BB238" si="359">$BB$5</f>
        <v>0.85</v>
      </c>
      <c r="BC217" s="121">
        <f t="shared" ref="BC217:BC226" si="360">ROUND(BA217/BB217,2)</f>
        <v>0</v>
      </c>
      <c r="BD217" s="121">
        <v>0</v>
      </c>
      <c r="BE217" s="121">
        <f t="shared" ref="BE217:BE226" si="361">BC217+BD217</f>
        <v>0</v>
      </c>
      <c r="BF217" s="122">
        <f t="shared" ref="BF217:BF226" si="362">ROUND((AD217+AE217)-(BE217),2)</f>
        <v>0</v>
      </c>
      <c r="BG217" s="295">
        <f t="shared" ref="BG217:BG238" si="363">U217-V217-W217-X217-AM217-AV217-BE217</f>
        <v>0</v>
      </c>
      <c r="BH217" s="305">
        <v>0</v>
      </c>
      <c r="BI217" s="306">
        <v>0</v>
      </c>
      <c r="BJ217" s="306">
        <v>0</v>
      </c>
      <c r="BK217" s="307">
        <v>0</v>
      </c>
      <c r="BL217" s="307">
        <v>0</v>
      </c>
    </row>
    <row r="218" spans="1:119" x14ac:dyDescent="0.2">
      <c r="A218" s="827"/>
      <c r="B218" s="828"/>
      <c r="C218" s="828"/>
      <c r="D218" s="828"/>
      <c r="E218" s="828"/>
      <c r="F218" s="828"/>
      <c r="G218" s="828"/>
      <c r="H218" s="828"/>
      <c r="I218" s="828"/>
      <c r="J218" s="829"/>
      <c r="K218" s="247">
        <v>0</v>
      </c>
      <c r="L218" s="611">
        <f t="shared" si="226"/>
        <v>0.85</v>
      </c>
      <c r="M218" s="245">
        <f t="shared" si="207"/>
        <v>0</v>
      </c>
      <c r="N218" s="592">
        <f t="shared" si="346"/>
        <v>0</v>
      </c>
      <c r="O218" s="592">
        <f t="shared" si="347"/>
        <v>0</v>
      </c>
      <c r="P218" s="596">
        <f t="shared" si="348"/>
        <v>0</v>
      </c>
      <c r="Q218" s="595">
        <f t="shared" si="349"/>
        <v>0</v>
      </c>
      <c r="R218" s="380"/>
      <c r="S218" s="463">
        <v>0</v>
      </c>
      <c r="T218" s="464">
        <v>0</v>
      </c>
      <c r="U218" s="382">
        <f t="shared" si="350"/>
        <v>0</v>
      </c>
      <c r="V218" s="350">
        <v>0</v>
      </c>
      <c r="W218" s="355">
        <v>0</v>
      </c>
      <c r="X218" s="355">
        <v>0</v>
      </c>
      <c r="Y218" s="432">
        <v>0</v>
      </c>
      <c r="Z218" s="287">
        <v>0</v>
      </c>
      <c r="AA218" s="287">
        <v>0</v>
      </c>
      <c r="AB218" s="225">
        <v>0</v>
      </c>
      <c r="AC218" s="225">
        <v>0</v>
      </c>
      <c r="AD218" s="227">
        <v>0</v>
      </c>
      <c r="AE218" s="304">
        <v>0</v>
      </c>
      <c r="AF218" s="138"/>
      <c r="AG218" s="117"/>
      <c r="AH218" s="118"/>
      <c r="AI218" s="119">
        <v>0</v>
      </c>
      <c r="AJ218" s="120">
        <f t="shared" si="351"/>
        <v>0.85</v>
      </c>
      <c r="AK218" s="121">
        <f t="shared" si="352"/>
        <v>0</v>
      </c>
      <c r="AL218" s="121">
        <v>0</v>
      </c>
      <c r="AM218" s="121">
        <f t="shared" si="353"/>
        <v>0</v>
      </c>
      <c r="AN218" s="122">
        <f t="shared" si="354"/>
        <v>0</v>
      </c>
      <c r="AO218" s="138"/>
      <c r="AP218" s="117"/>
      <c r="AQ218" s="117"/>
      <c r="AR218" s="123">
        <v>0</v>
      </c>
      <c r="AS218" s="120">
        <f t="shared" si="355"/>
        <v>0.85</v>
      </c>
      <c r="AT218" s="121">
        <f t="shared" si="356"/>
        <v>0</v>
      </c>
      <c r="AU218" s="121">
        <v>0</v>
      </c>
      <c r="AV218" s="121">
        <f t="shared" si="357"/>
        <v>0</v>
      </c>
      <c r="AW218" s="122">
        <f t="shared" si="358"/>
        <v>0</v>
      </c>
      <c r="AX218" s="138"/>
      <c r="AY218" s="117"/>
      <c r="AZ218" s="117"/>
      <c r="BA218" s="123">
        <v>0</v>
      </c>
      <c r="BB218" s="120">
        <f t="shared" si="359"/>
        <v>0.85</v>
      </c>
      <c r="BC218" s="121">
        <f t="shared" si="360"/>
        <v>0</v>
      </c>
      <c r="BD218" s="121">
        <v>0</v>
      </c>
      <c r="BE218" s="121">
        <f t="shared" si="361"/>
        <v>0</v>
      </c>
      <c r="BF218" s="122">
        <f t="shared" si="362"/>
        <v>0</v>
      </c>
      <c r="BG218" s="295">
        <f t="shared" si="363"/>
        <v>0</v>
      </c>
      <c r="BH218" s="305">
        <v>0</v>
      </c>
      <c r="BI218" s="306">
        <v>0</v>
      </c>
      <c r="BJ218" s="306">
        <v>0</v>
      </c>
      <c r="BK218" s="307">
        <v>0</v>
      </c>
      <c r="BL218" s="307">
        <v>0</v>
      </c>
    </row>
    <row r="219" spans="1:119" x14ac:dyDescent="0.2">
      <c r="A219" s="827"/>
      <c r="B219" s="828"/>
      <c r="C219" s="828"/>
      <c r="D219" s="828"/>
      <c r="E219" s="828"/>
      <c r="F219" s="828"/>
      <c r="G219" s="828"/>
      <c r="H219" s="828"/>
      <c r="I219" s="828"/>
      <c r="J219" s="829"/>
      <c r="K219" s="247">
        <v>0</v>
      </c>
      <c r="L219" s="611">
        <f t="shared" si="226"/>
        <v>0.85</v>
      </c>
      <c r="M219" s="245">
        <f t="shared" si="207"/>
        <v>0</v>
      </c>
      <c r="N219" s="592">
        <f t="shared" si="346"/>
        <v>0</v>
      </c>
      <c r="O219" s="592">
        <f t="shared" si="347"/>
        <v>0</v>
      </c>
      <c r="P219" s="596">
        <f t="shared" si="348"/>
        <v>0</v>
      </c>
      <c r="Q219" s="595">
        <f t="shared" si="349"/>
        <v>0</v>
      </c>
      <c r="R219" s="380"/>
      <c r="S219" s="463">
        <v>0</v>
      </c>
      <c r="T219" s="464">
        <v>0</v>
      </c>
      <c r="U219" s="382">
        <f t="shared" si="350"/>
        <v>0</v>
      </c>
      <c r="V219" s="350">
        <v>0</v>
      </c>
      <c r="W219" s="355">
        <v>0</v>
      </c>
      <c r="X219" s="355">
        <v>0</v>
      </c>
      <c r="Y219" s="432">
        <v>0</v>
      </c>
      <c r="Z219" s="287">
        <v>0</v>
      </c>
      <c r="AA219" s="287">
        <v>0</v>
      </c>
      <c r="AB219" s="225">
        <v>0</v>
      </c>
      <c r="AC219" s="225">
        <v>0</v>
      </c>
      <c r="AD219" s="227">
        <v>0</v>
      </c>
      <c r="AE219" s="304">
        <v>0</v>
      </c>
      <c r="AF219" s="138"/>
      <c r="AG219" s="117"/>
      <c r="AH219" s="118"/>
      <c r="AI219" s="119">
        <v>0</v>
      </c>
      <c r="AJ219" s="120">
        <f t="shared" si="351"/>
        <v>0.85</v>
      </c>
      <c r="AK219" s="121">
        <f t="shared" si="352"/>
        <v>0</v>
      </c>
      <c r="AL219" s="121">
        <v>0</v>
      </c>
      <c r="AM219" s="121">
        <f t="shared" si="353"/>
        <v>0</v>
      </c>
      <c r="AN219" s="122">
        <f t="shared" si="354"/>
        <v>0</v>
      </c>
      <c r="AO219" s="138"/>
      <c r="AP219" s="117"/>
      <c r="AQ219" s="117"/>
      <c r="AR219" s="123">
        <v>0</v>
      </c>
      <c r="AS219" s="120">
        <f t="shared" si="355"/>
        <v>0.85</v>
      </c>
      <c r="AT219" s="121">
        <f t="shared" si="356"/>
        <v>0</v>
      </c>
      <c r="AU219" s="121">
        <v>0</v>
      </c>
      <c r="AV219" s="121">
        <f t="shared" si="357"/>
        <v>0</v>
      </c>
      <c r="AW219" s="122">
        <f t="shared" si="358"/>
        <v>0</v>
      </c>
      <c r="AX219" s="138"/>
      <c r="AY219" s="117"/>
      <c r="AZ219" s="117"/>
      <c r="BA219" s="123">
        <v>0</v>
      </c>
      <c r="BB219" s="120">
        <f t="shared" si="359"/>
        <v>0.85</v>
      </c>
      <c r="BC219" s="121">
        <f t="shared" si="360"/>
        <v>0</v>
      </c>
      <c r="BD219" s="121">
        <v>0</v>
      </c>
      <c r="BE219" s="121">
        <f t="shared" si="361"/>
        <v>0</v>
      </c>
      <c r="BF219" s="122">
        <f t="shared" si="362"/>
        <v>0</v>
      </c>
      <c r="BG219" s="295">
        <f t="shared" si="363"/>
        <v>0</v>
      </c>
      <c r="BH219" s="305">
        <v>0</v>
      </c>
      <c r="BI219" s="306">
        <v>0</v>
      </c>
      <c r="BJ219" s="306">
        <v>0</v>
      </c>
      <c r="BK219" s="307">
        <v>0</v>
      </c>
      <c r="BL219" s="307">
        <v>0</v>
      </c>
    </row>
    <row r="220" spans="1:119" x14ac:dyDescent="0.2">
      <c r="A220" s="827"/>
      <c r="B220" s="828"/>
      <c r="C220" s="828"/>
      <c r="D220" s="828"/>
      <c r="E220" s="828"/>
      <c r="F220" s="828"/>
      <c r="G220" s="828"/>
      <c r="H220" s="828"/>
      <c r="I220" s="828"/>
      <c r="J220" s="829"/>
      <c r="K220" s="247">
        <v>0</v>
      </c>
      <c r="L220" s="611">
        <f t="shared" si="226"/>
        <v>0.85</v>
      </c>
      <c r="M220" s="245">
        <f t="shared" si="207"/>
        <v>0</v>
      </c>
      <c r="N220" s="592">
        <f t="shared" si="346"/>
        <v>0</v>
      </c>
      <c r="O220" s="592">
        <f t="shared" si="347"/>
        <v>0</v>
      </c>
      <c r="P220" s="596">
        <f t="shared" si="348"/>
        <v>0</v>
      </c>
      <c r="Q220" s="595">
        <f t="shared" si="349"/>
        <v>0</v>
      </c>
      <c r="R220" s="380"/>
      <c r="S220" s="463">
        <v>0</v>
      </c>
      <c r="T220" s="464">
        <v>0</v>
      </c>
      <c r="U220" s="382">
        <f t="shared" si="350"/>
        <v>0</v>
      </c>
      <c r="V220" s="350">
        <v>0</v>
      </c>
      <c r="W220" s="355">
        <v>0</v>
      </c>
      <c r="X220" s="355">
        <v>0</v>
      </c>
      <c r="Y220" s="432">
        <v>0</v>
      </c>
      <c r="Z220" s="287">
        <v>0</v>
      </c>
      <c r="AA220" s="287">
        <v>0</v>
      </c>
      <c r="AB220" s="225">
        <v>0</v>
      </c>
      <c r="AC220" s="225">
        <v>0</v>
      </c>
      <c r="AD220" s="227">
        <v>0</v>
      </c>
      <c r="AE220" s="304">
        <v>0</v>
      </c>
      <c r="AF220" s="138"/>
      <c r="AG220" s="117"/>
      <c r="AH220" s="118"/>
      <c r="AI220" s="119">
        <v>0</v>
      </c>
      <c r="AJ220" s="120">
        <f t="shared" si="351"/>
        <v>0.85</v>
      </c>
      <c r="AK220" s="121">
        <f t="shared" si="352"/>
        <v>0</v>
      </c>
      <c r="AL220" s="121">
        <v>0</v>
      </c>
      <c r="AM220" s="121">
        <f t="shared" si="353"/>
        <v>0</v>
      </c>
      <c r="AN220" s="122">
        <f t="shared" si="354"/>
        <v>0</v>
      </c>
      <c r="AO220" s="138"/>
      <c r="AP220" s="117"/>
      <c r="AQ220" s="117"/>
      <c r="AR220" s="123">
        <v>0</v>
      </c>
      <c r="AS220" s="120">
        <f t="shared" si="355"/>
        <v>0.85</v>
      </c>
      <c r="AT220" s="121">
        <f t="shared" si="356"/>
        <v>0</v>
      </c>
      <c r="AU220" s="121">
        <v>0</v>
      </c>
      <c r="AV220" s="121">
        <f t="shared" si="357"/>
        <v>0</v>
      </c>
      <c r="AW220" s="122">
        <f t="shared" si="358"/>
        <v>0</v>
      </c>
      <c r="AX220" s="138"/>
      <c r="AY220" s="117"/>
      <c r="AZ220" s="117"/>
      <c r="BA220" s="123">
        <v>0</v>
      </c>
      <c r="BB220" s="120">
        <f t="shared" si="359"/>
        <v>0.85</v>
      </c>
      <c r="BC220" s="121">
        <f t="shared" si="360"/>
        <v>0</v>
      </c>
      <c r="BD220" s="121">
        <v>0</v>
      </c>
      <c r="BE220" s="121">
        <f t="shared" si="361"/>
        <v>0</v>
      </c>
      <c r="BF220" s="122">
        <f t="shared" si="362"/>
        <v>0</v>
      </c>
      <c r="BG220" s="295">
        <f t="shared" si="363"/>
        <v>0</v>
      </c>
      <c r="BH220" s="305">
        <v>0</v>
      </c>
      <c r="BI220" s="306">
        <v>0</v>
      </c>
      <c r="BJ220" s="306">
        <v>0</v>
      </c>
      <c r="BK220" s="307">
        <v>0</v>
      </c>
      <c r="BL220" s="307">
        <v>0</v>
      </c>
    </row>
    <row r="221" spans="1:119" x14ac:dyDescent="0.2">
      <c r="A221" s="827"/>
      <c r="B221" s="828"/>
      <c r="C221" s="828"/>
      <c r="D221" s="828"/>
      <c r="E221" s="828"/>
      <c r="F221" s="828"/>
      <c r="G221" s="828"/>
      <c r="H221" s="828"/>
      <c r="I221" s="828"/>
      <c r="J221" s="829"/>
      <c r="K221" s="247">
        <v>0</v>
      </c>
      <c r="L221" s="611">
        <f t="shared" si="226"/>
        <v>0.85</v>
      </c>
      <c r="M221" s="245">
        <f t="shared" si="207"/>
        <v>0</v>
      </c>
      <c r="N221" s="592">
        <f t="shared" si="346"/>
        <v>0</v>
      </c>
      <c r="O221" s="592">
        <f t="shared" si="347"/>
        <v>0</v>
      </c>
      <c r="P221" s="596">
        <f t="shared" si="348"/>
        <v>0</v>
      </c>
      <c r="Q221" s="595">
        <f t="shared" si="349"/>
        <v>0</v>
      </c>
      <c r="R221" s="380"/>
      <c r="S221" s="463">
        <v>0</v>
      </c>
      <c r="T221" s="464">
        <v>0</v>
      </c>
      <c r="U221" s="382">
        <f t="shared" si="350"/>
        <v>0</v>
      </c>
      <c r="V221" s="350">
        <v>0</v>
      </c>
      <c r="W221" s="355">
        <v>0</v>
      </c>
      <c r="X221" s="355">
        <v>0</v>
      </c>
      <c r="Y221" s="432">
        <v>0</v>
      </c>
      <c r="Z221" s="287">
        <v>0</v>
      </c>
      <c r="AA221" s="287">
        <v>0</v>
      </c>
      <c r="AB221" s="225">
        <v>0</v>
      </c>
      <c r="AC221" s="225">
        <v>0</v>
      </c>
      <c r="AD221" s="227">
        <v>0</v>
      </c>
      <c r="AE221" s="304">
        <v>0</v>
      </c>
      <c r="AF221" s="138"/>
      <c r="AG221" s="117"/>
      <c r="AH221" s="118"/>
      <c r="AI221" s="119">
        <v>0</v>
      </c>
      <c r="AJ221" s="120">
        <f t="shared" si="351"/>
        <v>0.85</v>
      </c>
      <c r="AK221" s="121">
        <f t="shared" si="352"/>
        <v>0</v>
      </c>
      <c r="AL221" s="121">
        <v>0</v>
      </c>
      <c r="AM221" s="121">
        <f t="shared" si="353"/>
        <v>0</v>
      </c>
      <c r="AN221" s="122">
        <f t="shared" si="354"/>
        <v>0</v>
      </c>
      <c r="AO221" s="138"/>
      <c r="AP221" s="117"/>
      <c r="AQ221" s="117"/>
      <c r="AR221" s="123">
        <v>0</v>
      </c>
      <c r="AS221" s="120">
        <f t="shared" si="355"/>
        <v>0.85</v>
      </c>
      <c r="AT221" s="121">
        <f t="shared" si="356"/>
        <v>0</v>
      </c>
      <c r="AU221" s="121">
        <v>0</v>
      </c>
      <c r="AV221" s="121">
        <f t="shared" si="357"/>
        <v>0</v>
      </c>
      <c r="AW221" s="122">
        <f t="shared" si="358"/>
        <v>0</v>
      </c>
      <c r="AX221" s="138"/>
      <c r="AY221" s="117"/>
      <c r="AZ221" s="117"/>
      <c r="BA221" s="123">
        <v>0</v>
      </c>
      <c r="BB221" s="120">
        <f t="shared" si="359"/>
        <v>0.85</v>
      </c>
      <c r="BC221" s="121">
        <f t="shared" si="360"/>
        <v>0</v>
      </c>
      <c r="BD221" s="121">
        <v>0</v>
      </c>
      <c r="BE221" s="121">
        <f t="shared" si="361"/>
        <v>0</v>
      </c>
      <c r="BF221" s="122">
        <f t="shared" si="362"/>
        <v>0</v>
      </c>
      <c r="BG221" s="295">
        <f t="shared" si="363"/>
        <v>0</v>
      </c>
      <c r="BH221" s="305">
        <v>0</v>
      </c>
      <c r="BI221" s="306">
        <v>0</v>
      </c>
      <c r="BJ221" s="306">
        <v>0</v>
      </c>
      <c r="BK221" s="307">
        <v>0</v>
      </c>
      <c r="BL221" s="307">
        <v>0</v>
      </c>
    </row>
    <row r="222" spans="1:119" x14ac:dyDescent="0.2">
      <c r="A222" s="827"/>
      <c r="B222" s="828"/>
      <c r="C222" s="828"/>
      <c r="D222" s="828"/>
      <c r="E222" s="828"/>
      <c r="F222" s="828"/>
      <c r="G222" s="828"/>
      <c r="H222" s="828"/>
      <c r="I222" s="828"/>
      <c r="J222" s="829"/>
      <c r="K222" s="247">
        <v>0</v>
      </c>
      <c r="L222" s="611">
        <f t="shared" si="226"/>
        <v>0.85</v>
      </c>
      <c r="M222" s="245">
        <f t="shared" si="207"/>
        <v>0</v>
      </c>
      <c r="N222" s="592">
        <f t="shared" si="346"/>
        <v>0</v>
      </c>
      <c r="O222" s="592">
        <f t="shared" si="347"/>
        <v>0</v>
      </c>
      <c r="P222" s="596">
        <f t="shared" si="348"/>
        <v>0</v>
      </c>
      <c r="Q222" s="595">
        <f t="shared" si="349"/>
        <v>0</v>
      </c>
      <c r="R222" s="380"/>
      <c r="S222" s="463">
        <v>0</v>
      </c>
      <c r="T222" s="464">
        <v>0</v>
      </c>
      <c r="U222" s="382">
        <f t="shared" si="350"/>
        <v>0</v>
      </c>
      <c r="V222" s="350">
        <v>0</v>
      </c>
      <c r="W222" s="355">
        <v>0</v>
      </c>
      <c r="X222" s="355">
        <v>0</v>
      </c>
      <c r="Y222" s="432">
        <v>0</v>
      </c>
      <c r="Z222" s="287">
        <v>0</v>
      </c>
      <c r="AA222" s="287">
        <v>0</v>
      </c>
      <c r="AB222" s="225">
        <v>0</v>
      </c>
      <c r="AC222" s="225">
        <v>0</v>
      </c>
      <c r="AD222" s="227">
        <v>0</v>
      </c>
      <c r="AE222" s="304">
        <v>0</v>
      </c>
      <c r="AF222" s="138"/>
      <c r="AG222" s="117"/>
      <c r="AH222" s="118"/>
      <c r="AI222" s="119">
        <v>0</v>
      </c>
      <c r="AJ222" s="120">
        <f t="shared" si="351"/>
        <v>0.85</v>
      </c>
      <c r="AK222" s="121">
        <f t="shared" si="352"/>
        <v>0</v>
      </c>
      <c r="AL222" s="121">
        <v>0</v>
      </c>
      <c r="AM222" s="121">
        <f t="shared" si="353"/>
        <v>0</v>
      </c>
      <c r="AN222" s="122">
        <f t="shared" si="354"/>
        <v>0</v>
      </c>
      <c r="AO222" s="138"/>
      <c r="AP222" s="117"/>
      <c r="AQ222" s="117"/>
      <c r="AR222" s="123">
        <v>0</v>
      </c>
      <c r="AS222" s="120">
        <f t="shared" si="355"/>
        <v>0.85</v>
      </c>
      <c r="AT222" s="121">
        <f t="shared" si="356"/>
        <v>0</v>
      </c>
      <c r="AU222" s="121">
        <v>0</v>
      </c>
      <c r="AV222" s="121">
        <f t="shared" si="357"/>
        <v>0</v>
      </c>
      <c r="AW222" s="122">
        <f t="shared" si="358"/>
        <v>0</v>
      </c>
      <c r="AX222" s="138"/>
      <c r="AY222" s="117"/>
      <c r="AZ222" s="117"/>
      <c r="BA222" s="123">
        <v>0</v>
      </c>
      <c r="BB222" s="120">
        <f t="shared" si="359"/>
        <v>0.85</v>
      </c>
      <c r="BC222" s="121">
        <f t="shared" si="360"/>
        <v>0</v>
      </c>
      <c r="BD222" s="121">
        <v>0</v>
      </c>
      <c r="BE222" s="121">
        <f t="shared" si="361"/>
        <v>0</v>
      </c>
      <c r="BF222" s="122">
        <f t="shared" si="362"/>
        <v>0</v>
      </c>
      <c r="BG222" s="295">
        <f t="shared" si="363"/>
        <v>0</v>
      </c>
      <c r="BH222" s="305">
        <v>0</v>
      </c>
      <c r="BI222" s="306">
        <v>0</v>
      </c>
      <c r="BJ222" s="306">
        <v>0</v>
      </c>
      <c r="BK222" s="307">
        <v>0</v>
      </c>
      <c r="BL222" s="307">
        <v>0</v>
      </c>
    </row>
    <row r="223" spans="1:119" x14ac:dyDescent="0.2">
      <c r="A223" s="827"/>
      <c r="B223" s="828"/>
      <c r="C223" s="828"/>
      <c r="D223" s="828"/>
      <c r="E223" s="828"/>
      <c r="F223" s="828"/>
      <c r="G223" s="828"/>
      <c r="H223" s="828"/>
      <c r="I223" s="828"/>
      <c r="J223" s="829"/>
      <c r="K223" s="247">
        <v>0</v>
      </c>
      <c r="L223" s="611">
        <f t="shared" si="226"/>
        <v>0.85</v>
      </c>
      <c r="M223" s="245">
        <f t="shared" si="207"/>
        <v>0</v>
      </c>
      <c r="N223" s="592">
        <f t="shared" si="346"/>
        <v>0</v>
      </c>
      <c r="O223" s="592">
        <f t="shared" si="347"/>
        <v>0</v>
      </c>
      <c r="P223" s="596">
        <f t="shared" si="348"/>
        <v>0</v>
      </c>
      <c r="Q223" s="595">
        <f t="shared" si="349"/>
        <v>0</v>
      </c>
      <c r="R223" s="380"/>
      <c r="S223" s="463">
        <v>0</v>
      </c>
      <c r="T223" s="464">
        <v>0</v>
      </c>
      <c r="U223" s="382">
        <f t="shared" si="350"/>
        <v>0</v>
      </c>
      <c r="V223" s="350">
        <v>0</v>
      </c>
      <c r="W223" s="355">
        <v>0</v>
      </c>
      <c r="X223" s="355">
        <v>0</v>
      </c>
      <c r="Y223" s="432">
        <v>0</v>
      </c>
      <c r="Z223" s="287">
        <v>0</v>
      </c>
      <c r="AA223" s="287">
        <v>0</v>
      </c>
      <c r="AB223" s="225">
        <v>0</v>
      </c>
      <c r="AC223" s="225">
        <v>0</v>
      </c>
      <c r="AD223" s="227">
        <v>0</v>
      </c>
      <c r="AE223" s="304">
        <v>0</v>
      </c>
      <c r="AF223" s="138"/>
      <c r="AG223" s="117"/>
      <c r="AH223" s="118"/>
      <c r="AI223" s="119">
        <v>0</v>
      </c>
      <c r="AJ223" s="120">
        <f t="shared" si="351"/>
        <v>0.85</v>
      </c>
      <c r="AK223" s="121">
        <f t="shared" si="352"/>
        <v>0</v>
      </c>
      <c r="AL223" s="121">
        <v>0</v>
      </c>
      <c r="AM223" s="121">
        <f t="shared" si="353"/>
        <v>0</v>
      </c>
      <c r="AN223" s="122">
        <f t="shared" si="354"/>
        <v>0</v>
      </c>
      <c r="AO223" s="138"/>
      <c r="AP223" s="117"/>
      <c r="AQ223" s="117"/>
      <c r="AR223" s="123">
        <v>0</v>
      </c>
      <c r="AS223" s="120">
        <f t="shared" si="355"/>
        <v>0.85</v>
      </c>
      <c r="AT223" s="121">
        <f t="shared" si="356"/>
        <v>0</v>
      </c>
      <c r="AU223" s="121">
        <v>0</v>
      </c>
      <c r="AV223" s="121">
        <f t="shared" si="357"/>
        <v>0</v>
      </c>
      <c r="AW223" s="122">
        <f t="shared" si="358"/>
        <v>0</v>
      </c>
      <c r="AX223" s="138"/>
      <c r="AY223" s="117"/>
      <c r="AZ223" s="117"/>
      <c r="BA223" s="123">
        <v>0</v>
      </c>
      <c r="BB223" s="120">
        <f t="shared" si="359"/>
        <v>0.85</v>
      </c>
      <c r="BC223" s="121">
        <f t="shared" si="360"/>
        <v>0</v>
      </c>
      <c r="BD223" s="121">
        <v>0</v>
      </c>
      <c r="BE223" s="121">
        <f t="shared" si="361"/>
        <v>0</v>
      </c>
      <c r="BF223" s="122">
        <f t="shared" si="362"/>
        <v>0</v>
      </c>
      <c r="BG223" s="295">
        <f t="shared" si="363"/>
        <v>0</v>
      </c>
      <c r="BH223" s="305">
        <v>0</v>
      </c>
      <c r="BI223" s="306">
        <v>0</v>
      </c>
      <c r="BJ223" s="306">
        <v>0</v>
      </c>
      <c r="BK223" s="307">
        <v>0</v>
      </c>
      <c r="BL223" s="307">
        <v>0</v>
      </c>
    </row>
    <row r="224" spans="1:119" x14ac:dyDescent="0.2">
      <c r="A224" s="827"/>
      <c r="B224" s="828"/>
      <c r="C224" s="828"/>
      <c r="D224" s="828"/>
      <c r="E224" s="828"/>
      <c r="F224" s="828"/>
      <c r="G224" s="828"/>
      <c r="H224" s="828"/>
      <c r="I224" s="828"/>
      <c r="J224" s="829"/>
      <c r="K224" s="247">
        <v>0</v>
      </c>
      <c r="L224" s="611">
        <f t="shared" si="226"/>
        <v>0.85</v>
      </c>
      <c r="M224" s="245">
        <f t="shared" si="207"/>
        <v>0</v>
      </c>
      <c r="N224" s="592">
        <f t="shared" si="346"/>
        <v>0</v>
      </c>
      <c r="O224" s="592">
        <f t="shared" si="347"/>
        <v>0</v>
      </c>
      <c r="P224" s="596">
        <f t="shared" si="348"/>
        <v>0</v>
      </c>
      <c r="Q224" s="595">
        <f t="shared" si="349"/>
        <v>0</v>
      </c>
      <c r="R224" s="380"/>
      <c r="S224" s="463">
        <v>0</v>
      </c>
      <c r="T224" s="464">
        <v>0</v>
      </c>
      <c r="U224" s="382">
        <f t="shared" si="350"/>
        <v>0</v>
      </c>
      <c r="V224" s="350">
        <v>0</v>
      </c>
      <c r="W224" s="355">
        <v>0</v>
      </c>
      <c r="X224" s="355">
        <v>0</v>
      </c>
      <c r="Y224" s="432">
        <v>0</v>
      </c>
      <c r="Z224" s="287">
        <v>0</v>
      </c>
      <c r="AA224" s="287">
        <v>0</v>
      </c>
      <c r="AB224" s="225">
        <v>0</v>
      </c>
      <c r="AC224" s="225">
        <v>0</v>
      </c>
      <c r="AD224" s="227">
        <v>0</v>
      </c>
      <c r="AE224" s="304">
        <v>0</v>
      </c>
      <c r="AF224" s="138"/>
      <c r="AG224" s="117"/>
      <c r="AH224" s="118"/>
      <c r="AI224" s="119">
        <v>0</v>
      </c>
      <c r="AJ224" s="120">
        <f t="shared" si="351"/>
        <v>0.85</v>
      </c>
      <c r="AK224" s="121">
        <f t="shared" si="352"/>
        <v>0</v>
      </c>
      <c r="AL224" s="121">
        <v>0</v>
      </c>
      <c r="AM224" s="121">
        <f t="shared" si="353"/>
        <v>0</v>
      </c>
      <c r="AN224" s="122">
        <f t="shared" si="354"/>
        <v>0</v>
      </c>
      <c r="AO224" s="138"/>
      <c r="AP224" s="117"/>
      <c r="AQ224" s="117"/>
      <c r="AR224" s="123">
        <v>0</v>
      </c>
      <c r="AS224" s="120">
        <f t="shared" si="355"/>
        <v>0.85</v>
      </c>
      <c r="AT224" s="121">
        <f t="shared" si="356"/>
        <v>0</v>
      </c>
      <c r="AU224" s="121">
        <v>0</v>
      </c>
      <c r="AV224" s="121">
        <f t="shared" si="357"/>
        <v>0</v>
      </c>
      <c r="AW224" s="122">
        <f t="shared" si="358"/>
        <v>0</v>
      </c>
      <c r="AX224" s="138"/>
      <c r="AY224" s="117"/>
      <c r="AZ224" s="117"/>
      <c r="BA224" s="123">
        <v>0</v>
      </c>
      <c r="BB224" s="120">
        <f t="shared" si="359"/>
        <v>0.85</v>
      </c>
      <c r="BC224" s="121">
        <f t="shared" si="360"/>
        <v>0</v>
      </c>
      <c r="BD224" s="121">
        <v>0</v>
      </c>
      <c r="BE224" s="121">
        <f t="shared" si="361"/>
        <v>0</v>
      </c>
      <c r="BF224" s="122">
        <f t="shared" si="362"/>
        <v>0</v>
      </c>
      <c r="BG224" s="295">
        <f t="shared" si="363"/>
        <v>0</v>
      </c>
      <c r="BH224" s="305">
        <v>0</v>
      </c>
      <c r="BI224" s="306">
        <v>0</v>
      </c>
      <c r="BJ224" s="306">
        <v>0</v>
      </c>
      <c r="BK224" s="307">
        <v>0</v>
      </c>
      <c r="BL224" s="307">
        <v>0</v>
      </c>
    </row>
    <row r="225" spans="1:119" x14ac:dyDescent="0.2">
      <c r="A225" s="827"/>
      <c r="B225" s="828"/>
      <c r="C225" s="828"/>
      <c r="D225" s="828"/>
      <c r="E225" s="828"/>
      <c r="F225" s="828"/>
      <c r="G225" s="828"/>
      <c r="H225" s="828"/>
      <c r="I225" s="828"/>
      <c r="J225" s="829"/>
      <c r="K225" s="247">
        <v>0</v>
      </c>
      <c r="L225" s="611">
        <f t="shared" si="226"/>
        <v>0.85</v>
      </c>
      <c r="M225" s="245">
        <f t="shared" si="207"/>
        <v>0</v>
      </c>
      <c r="N225" s="592">
        <f t="shared" si="346"/>
        <v>0</v>
      </c>
      <c r="O225" s="592">
        <f t="shared" si="347"/>
        <v>0</v>
      </c>
      <c r="P225" s="596">
        <f t="shared" si="348"/>
        <v>0</v>
      </c>
      <c r="Q225" s="595">
        <f t="shared" si="349"/>
        <v>0</v>
      </c>
      <c r="R225" s="380"/>
      <c r="S225" s="463">
        <v>0</v>
      </c>
      <c r="T225" s="464">
        <v>0</v>
      </c>
      <c r="U225" s="382">
        <f t="shared" si="350"/>
        <v>0</v>
      </c>
      <c r="V225" s="350">
        <v>0</v>
      </c>
      <c r="W225" s="355">
        <v>0</v>
      </c>
      <c r="X225" s="355">
        <v>0</v>
      </c>
      <c r="Y225" s="432">
        <v>0</v>
      </c>
      <c r="Z225" s="287">
        <v>0</v>
      </c>
      <c r="AA225" s="287">
        <v>0</v>
      </c>
      <c r="AB225" s="225">
        <v>0</v>
      </c>
      <c r="AC225" s="225">
        <v>0</v>
      </c>
      <c r="AD225" s="227">
        <v>0</v>
      </c>
      <c r="AE225" s="304">
        <v>0</v>
      </c>
      <c r="AF225" s="138"/>
      <c r="AG225" s="117"/>
      <c r="AH225" s="118"/>
      <c r="AI225" s="119">
        <v>0</v>
      </c>
      <c r="AJ225" s="120">
        <f t="shared" si="351"/>
        <v>0.85</v>
      </c>
      <c r="AK225" s="121">
        <f t="shared" si="352"/>
        <v>0</v>
      </c>
      <c r="AL225" s="121">
        <v>0</v>
      </c>
      <c r="AM225" s="121">
        <f t="shared" si="353"/>
        <v>0</v>
      </c>
      <c r="AN225" s="122">
        <f t="shared" si="354"/>
        <v>0</v>
      </c>
      <c r="AO225" s="138"/>
      <c r="AP225" s="117"/>
      <c r="AQ225" s="117"/>
      <c r="AR225" s="123">
        <v>0</v>
      </c>
      <c r="AS225" s="120">
        <f t="shared" si="355"/>
        <v>0.85</v>
      </c>
      <c r="AT225" s="121">
        <f t="shared" si="356"/>
        <v>0</v>
      </c>
      <c r="AU225" s="121">
        <v>0</v>
      </c>
      <c r="AV225" s="121">
        <f t="shared" si="357"/>
        <v>0</v>
      </c>
      <c r="AW225" s="122">
        <f t="shared" si="358"/>
        <v>0</v>
      </c>
      <c r="AX225" s="138"/>
      <c r="AY225" s="117"/>
      <c r="AZ225" s="117"/>
      <c r="BA225" s="123">
        <v>0</v>
      </c>
      <c r="BB225" s="120">
        <f t="shared" si="359"/>
        <v>0.85</v>
      </c>
      <c r="BC225" s="121">
        <f t="shared" si="360"/>
        <v>0</v>
      </c>
      <c r="BD225" s="121">
        <v>0</v>
      </c>
      <c r="BE225" s="121">
        <f t="shared" si="361"/>
        <v>0</v>
      </c>
      <c r="BF225" s="122">
        <f t="shared" si="362"/>
        <v>0</v>
      </c>
      <c r="BG225" s="295">
        <f t="shared" si="363"/>
        <v>0</v>
      </c>
      <c r="BH225" s="305">
        <v>0</v>
      </c>
      <c r="BI225" s="306">
        <v>0</v>
      </c>
      <c r="BJ225" s="306">
        <v>0</v>
      </c>
      <c r="BK225" s="307">
        <v>0</v>
      </c>
      <c r="BL225" s="307">
        <v>0</v>
      </c>
    </row>
    <row r="226" spans="1:119" x14ac:dyDescent="0.2">
      <c r="A226" s="827"/>
      <c r="B226" s="828"/>
      <c r="C226" s="828"/>
      <c r="D226" s="828"/>
      <c r="E226" s="828"/>
      <c r="F226" s="828"/>
      <c r="G226" s="828"/>
      <c r="H226" s="828"/>
      <c r="I226" s="828"/>
      <c r="J226" s="829"/>
      <c r="K226" s="247">
        <v>0</v>
      </c>
      <c r="L226" s="611">
        <f t="shared" ref="L226:L238" si="364">$K$5</f>
        <v>0.85</v>
      </c>
      <c r="M226" s="245">
        <f t="shared" ref="M226:M238" si="365">ROUND(K226/L226,2)</f>
        <v>0</v>
      </c>
      <c r="N226" s="592">
        <f t="shared" si="346"/>
        <v>0</v>
      </c>
      <c r="O226" s="592">
        <f t="shared" si="347"/>
        <v>0</v>
      </c>
      <c r="P226" s="596">
        <f t="shared" si="348"/>
        <v>0</v>
      </c>
      <c r="Q226" s="595">
        <f t="shared" si="349"/>
        <v>0</v>
      </c>
      <c r="R226" s="380"/>
      <c r="S226" s="463">
        <v>0</v>
      </c>
      <c r="T226" s="464">
        <v>0</v>
      </c>
      <c r="U226" s="382">
        <f t="shared" si="350"/>
        <v>0</v>
      </c>
      <c r="V226" s="350">
        <v>0</v>
      </c>
      <c r="W226" s="355">
        <v>0</v>
      </c>
      <c r="X226" s="355">
        <v>0</v>
      </c>
      <c r="Y226" s="432">
        <v>0</v>
      </c>
      <c r="Z226" s="287">
        <v>0</v>
      </c>
      <c r="AA226" s="287">
        <v>0</v>
      </c>
      <c r="AB226" s="225">
        <v>0</v>
      </c>
      <c r="AC226" s="225">
        <v>0</v>
      </c>
      <c r="AD226" s="227">
        <v>0</v>
      </c>
      <c r="AE226" s="304">
        <v>0</v>
      </c>
      <c r="AF226" s="138"/>
      <c r="AG226" s="117"/>
      <c r="AH226" s="118"/>
      <c r="AI226" s="119">
        <v>0</v>
      </c>
      <c r="AJ226" s="120">
        <f t="shared" si="351"/>
        <v>0.85</v>
      </c>
      <c r="AK226" s="121">
        <f t="shared" si="352"/>
        <v>0</v>
      </c>
      <c r="AL226" s="121">
        <v>0</v>
      </c>
      <c r="AM226" s="121">
        <f t="shared" si="353"/>
        <v>0</v>
      </c>
      <c r="AN226" s="122">
        <f t="shared" si="354"/>
        <v>0</v>
      </c>
      <c r="AO226" s="138"/>
      <c r="AP226" s="117"/>
      <c r="AQ226" s="117"/>
      <c r="AR226" s="123">
        <v>0</v>
      </c>
      <c r="AS226" s="120">
        <f t="shared" si="355"/>
        <v>0.85</v>
      </c>
      <c r="AT226" s="121">
        <f t="shared" si="356"/>
        <v>0</v>
      </c>
      <c r="AU226" s="121">
        <v>0</v>
      </c>
      <c r="AV226" s="121">
        <f t="shared" si="357"/>
        <v>0</v>
      </c>
      <c r="AW226" s="122">
        <f t="shared" si="358"/>
        <v>0</v>
      </c>
      <c r="AX226" s="138"/>
      <c r="AY226" s="117"/>
      <c r="AZ226" s="117"/>
      <c r="BA226" s="123">
        <v>0</v>
      </c>
      <c r="BB226" s="120">
        <f t="shared" si="359"/>
        <v>0.85</v>
      </c>
      <c r="BC226" s="121">
        <f t="shared" si="360"/>
        <v>0</v>
      </c>
      <c r="BD226" s="121">
        <v>0</v>
      </c>
      <c r="BE226" s="121">
        <f t="shared" si="361"/>
        <v>0</v>
      </c>
      <c r="BF226" s="122">
        <f t="shared" si="362"/>
        <v>0</v>
      </c>
      <c r="BG226" s="295">
        <f t="shared" si="363"/>
        <v>0</v>
      </c>
      <c r="BH226" s="305">
        <v>0</v>
      </c>
      <c r="BI226" s="306">
        <v>0</v>
      </c>
      <c r="BJ226" s="306">
        <v>0</v>
      </c>
      <c r="BK226" s="307">
        <v>0</v>
      </c>
      <c r="BL226" s="307">
        <v>0</v>
      </c>
    </row>
    <row r="227" spans="1:119" x14ac:dyDescent="0.2">
      <c r="A227" s="827"/>
      <c r="B227" s="828"/>
      <c r="C227" s="828"/>
      <c r="D227" s="828"/>
      <c r="E227" s="828"/>
      <c r="F227" s="828"/>
      <c r="G227" s="828"/>
      <c r="H227" s="828"/>
      <c r="I227" s="828"/>
      <c r="J227" s="829"/>
      <c r="K227" s="247">
        <v>0</v>
      </c>
      <c r="L227" s="611">
        <f t="shared" si="364"/>
        <v>0.85</v>
      </c>
      <c r="M227" s="245">
        <f t="shared" si="365"/>
        <v>0</v>
      </c>
      <c r="N227" s="592">
        <f t="shared" si="346"/>
        <v>0</v>
      </c>
      <c r="O227" s="592">
        <f t="shared" si="347"/>
        <v>0</v>
      </c>
      <c r="P227" s="596">
        <f t="shared" si="348"/>
        <v>0</v>
      </c>
      <c r="Q227" s="595">
        <f t="shared" si="349"/>
        <v>0</v>
      </c>
      <c r="R227" s="380"/>
      <c r="S227" s="463">
        <v>0</v>
      </c>
      <c r="T227" s="464">
        <v>0</v>
      </c>
      <c r="U227" s="382">
        <f t="shared" si="350"/>
        <v>0</v>
      </c>
      <c r="V227" s="350">
        <v>0</v>
      </c>
      <c r="W227" s="355">
        <v>0</v>
      </c>
      <c r="X227" s="355">
        <v>0</v>
      </c>
      <c r="Y227" s="432">
        <v>0</v>
      </c>
      <c r="Z227" s="287">
        <v>0</v>
      </c>
      <c r="AA227" s="287">
        <v>0</v>
      </c>
      <c r="AB227" s="225">
        <v>0</v>
      </c>
      <c r="AC227" s="225">
        <v>0</v>
      </c>
      <c r="AD227" s="227">
        <v>0</v>
      </c>
      <c r="AE227" s="304">
        <v>0</v>
      </c>
      <c r="AF227" s="138"/>
      <c r="AG227" s="117"/>
      <c r="AH227" s="118"/>
      <c r="AI227" s="119">
        <v>0</v>
      </c>
      <c r="AJ227" s="120">
        <f t="shared" si="351"/>
        <v>0.85</v>
      </c>
      <c r="AK227" s="121">
        <f t="shared" ref="AK227:AK238" si="366">ROUND(AI227/AJ227,2)</f>
        <v>0</v>
      </c>
      <c r="AL227" s="121">
        <v>0</v>
      </c>
      <c r="AM227" s="121">
        <f t="shared" ref="AM227:AM238" si="367">AK227+AL227</f>
        <v>0</v>
      </c>
      <c r="AN227" s="122">
        <f t="shared" si="354"/>
        <v>0</v>
      </c>
      <c r="AO227" s="138"/>
      <c r="AP227" s="117"/>
      <c r="AQ227" s="117"/>
      <c r="AR227" s="123">
        <v>0</v>
      </c>
      <c r="AS227" s="120">
        <f t="shared" si="355"/>
        <v>0.85</v>
      </c>
      <c r="AT227" s="121">
        <f t="shared" ref="AT227:AT238" si="368">ROUND(AR227/AS227,2)</f>
        <v>0</v>
      </c>
      <c r="AU227" s="121">
        <v>0</v>
      </c>
      <c r="AV227" s="121">
        <f t="shared" ref="AV227:AV238" si="369">AT227+AU227</f>
        <v>0</v>
      </c>
      <c r="AW227" s="122">
        <f t="shared" ref="AW227:AW238" si="370">ROUND((AB227+AC227)-(AV227),2)</f>
        <v>0</v>
      </c>
      <c r="AX227" s="138"/>
      <c r="AY227" s="117"/>
      <c r="AZ227" s="117"/>
      <c r="BA227" s="123">
        <v>0</v>
      </c>
      <c r="BB227" s="120">
        <f t="shared" si="359"/>
        <v>0.85</v>
      </c>
      <c r="BC227" s="121">
        <f t="shared" ref="BC227:BC238" si="371">ROUND(BA227/BB227,2)</f>
        <v>0</v>
      </c>
      <c r="BD227" s="121">
        <v>0</v>
      </c>
      <c r="BE227" s="121">
        <f t="shared" ref="BE227:BE238" si="372">BC227+BD227</f>
        <v>0</v>
      </c>
      <c r="BF227" s="122">
        <f t="shared" ref="BF227:BF238" si="373">ROUND((AD227+AE227)-(BE227),2)</f>
        <v>0</v>
      </c>
      <c r="BG227" s="295">
        <f t="shared" si="363"/>
        <v>0</v>
      </c>
      <c r="BH227" s="305">
        <v>0</v>
      </c>
      <c r="BI227" s="306">
        <v>0</v>
      </c>
      <c r="BJ227" s="306">
        <v>0</v>
      </c>
      <c r="BK227" s="307">
        <v>0</v>
      </c>
      <c r="BL227" s="307">
        <v>0</v>
      </c>
    </row>
    <row r="228" spans="1:119" x14ac:dyDescent="0.2">
      <c r="A228" s="827"/>
      <c r="B228" s="828"/>
      <c r="C228" s="828"/>
      <c r="D228" s="828"/>
      <c r="E228" s="828"/>
      <c r="F228" s="828"/>
      <c r="G228" s="828"/>
      <c r="H228" s="828"/>
      <c r="I228" s="828"/>
      <c r="J228" s="829"/>
      <c r="K228" s="247">
        <v>0</v>
      </c>
      <c r="L228" s="611">
        <f t="shared" si="364"/>
        <v>0.85</v>
      </c>
      <c r="M228" s="245">
        <f t="shared" si="365"/>
        <v>0</v>
      </c>
      <c r="N228" s="592">
        <f t="shared" si="346"/>
        <v>0</v>
      </c>
      <c r="O228" s="592">
        <f t="shared" si="347"/>
        <v>0</v>
      </c>
      <c r="P228" s="596">
        <f t="shared" si="348"/>
        <v>0</v>
      </c>
      <c r="Q228" s="595">
        <f t="shared" si="349"/>
        <v>0</v>
      </c>
      <c r="R228" s="380"/>
      <c r="S228" s="463">
        <v>0</v>
      </c>
      <c r="T228" s="464">
        <v>0</v>
      </c>
      <c r="U228" s="382">
        <f t="shared" si="350"/>
        <v>0</v>
      </c>
      <c r="V228" s="350">
        <v>0</v>
      </c>
      <c r="W228" s="355">
        <v>0</v>
      </c>
      <c r="X228" s="355">
        <v>0</v>
      </c>
      <c r="Y228" s="432">
        <v>0</v>
      </c>
      <c r="Z228" s="287">
        <v>0</v>
      </c>
      <c r="AA228" s="287">
        <v>0</v>
      </c>
      <c r="AB228" s="225">
        <v>0</v>
      </c>
      <c r="AC228" s="225">
        <v>0</v>
      </c>
      <c r="AD228" s="227">
        <v>0</v>
      </c>
      <c r="AE228" s="304">
        <v>0</v>
      </c>
      <c r="AF228" s="138"/>
      <c r="AG228" s="117"/>
      <c r="AH228" s="118"/>
      <c r="AI228" s="119">
        <v>0</v>
      </c>
      <c r="AJ228" s="120">
        <f t="shared" si="351"/>
        <v>0.85</v>
      </c>
      <c r="AK228" s="121">
        <f t="shared" si="366"/>
        <v>0</v>
      </c>
      <c r="AL228" s="121">
        <v>0</v>
      </c>
      <c r="AM228" s="121">
        <f t="shared" si="367"/>
        <v>0</v>
      </c>
      <c r="AN228" s="122">
        <f t="shared" si="354"/>
        <v>0</v>
      </c>
      <c r="AO228" s="138"/>
      <c r="AP228" s="117"/>
      <c r="AQ228" s="117"/>
      <c r="AR228" s="123">
        <v>0</v>
      </c>
      <c r="AS228" s="120">
        <f t="shared" si="355"/>
        <v>0.85</v>
      </c>
      <c r="AT228" s="121">
        <f t="shared" si="368"/>
        <v>0</v>
      </c>
      <c r="AU228" s="121">
        <v>0</v>
      </c>
      <c r="AV228" s="121">
        <f t="shared" si="369"/>
        <v>0</v>
      </c>
      <c r="AW228" s="122">
        <f t="shared" si="370"/>
        <v>0</v>
      </c>
      <c r="AX228" s="138"/>
      <c r="AY228" s="117"/>
      <c r="AZ228" s="117"/>
      <c r="BA228" s="123">
        <v>0</v>
      </c>
      <c r="BB228" s="120">
        <f t="shared" si="359"/>
        <v>0.85</v>
      </c>
      <c r="BC228" s="121">
        <f t="shared" si="371"/>
        <v>0</v>
      </c>
      <c r="BD228" s="121">
        <v>0</v>
      </c>
      <c r="BE228" s="121">
        <f t="shared" si="372"/>
        <v>0</v>
      </c>
      <c r="BF228" s="122">
        <f t="shared" si="373"/>
        <v>0</v>
      </c>
      <c r="BG228" s="295">
        <f t="shared" si="363"/>
        <v>0</v>
      </c>
      <c r="BH228" s="305">
        <v>0</v>
      </c>
      <c r="BI228" s="306">
        <v>0</v>
      </c>
      <c r="BJ228" s="306">
        <v>0</v>
      </c>
      <c r="BK228" s="307">
        <v>0</v>
      </c>
      <c r="BL228" s="307">
        <v>0</v>
      </c>
    </row>
    <row r="229" spans="1:119" x14ac:dyDescent="0.2">
      <c r="A229" s="827"/>
      <c r="B229" s="828"/>
      <c r="C229" s="828"/>
      <c r="D229" s="828"/>
      <c r="E229" s="828"/>
      <c r="F229" s="828"/>
      <c r="G229" s="828"/>
      <c r="H229" s="828"/>
      <c r="I229" s="828"/>
      <c r="J229" s="829"/>
      <c r="K229" s="247">
        <v>0</v>
      </c>
      <c r="L229" s="611">
        <f t="shared" si="364"/>
        <v>0.85</v>
      </c>
      <c r="M229" s="245">
        <f t="shared" si="365"/>
        <v>0</v>
      </c>
      <c r="N229" s="592">
        <f t="shared" si="346"/>
        <v>0</v>
      </c>
      <c r="O229" s="592">
        <f t="shared" si="347"/>
        <v>0</v>
      </c>
      <c r="P229" s="596">
        <f t="shared" si="348"/>
        <v>0</v>
      </c>
      <c r="Q229" s="595">
        <f t="shared" si="349"/>
        <v>0</v>
      </c>
      <c r="R229" s="380"/>
      <c r="S229" s="463">
        <v>0</v>
      </c>
      <c r="T229" s="464">
        <v>0</v>
      </c>
      <c r="U229" s="382">
        <f t="shared" si="350"/>
        <v>0</v>
      </c>
      <c r="V229" s="350">
        <v>0</v>
      </c>
      <c r="W229" s="355">
        <v>0</v>
      </c>
      <c r="X229" s="355">
        <v>0</v>
      </c>
      <c r="Y229" s="432">
        <v>0</v>
      </c>
      <c r="Z229" s="287">
        <v>0</v>
      </c>
      <c r="AA229" s="287">
        <v>0</v>
      </c>
      <c r="AB229" s="225">
        <v>0</v>
      </c>
      <c r="AC229" s="225">
        <v>0</v>
      </c>
      <c r="AD229" s="227">
        <v>0</v>
      </c>
      <c r="AE229" s="304">
        <v>0</v>
      </c>
      <c r="AF229" s="138"/>
      <c r="AG229" s="117"/>
      <c r="AH229" s="118"/>
      <c r="AI229" s="119">
        <v>0</v>
      </c>
      <c r="AJ229" s="120">
        <f t="shared" si="351"/>
        <v>0.85</v>
      </c>
      <c r="AK229" s="121">
        <f t="shared" si="366"/>
        <v>0</v>
      </c>
      <c r="AL229" s="121">
        <v>0</v>
      </c>
      <c r="AM229" s="121">
        <f t="shared" si="367"/>
        <v>0</v>
      </c>
      <c r="AN229" s="122">
        <f t="shared" si="354"/>
        <v>0</v>
      </c>
      <c r="AO229" s="138"/>
      <c r="AP229" s="117"/>
      <c r="AQ229" s="117"/>
      <c r="AR229" s="123">
        <v>0</v>
      </c>
      <c r="AS229" s="120">
        <f t="shared" si="355"/>
        <v>0.85</v>
      </c>
      <c r="AT229" s="121">
        <f t="shared" si="368"/>
        <v>0</v>
      </c>
      <c r="AU229" s="121">
        <v>0</v>
      </c>
      <c r="AV229" s="121">
        <f t="shared" si="369"/>
        <v>0</v>
      </c>
      <c r="AW229" s="122">
        <f t="shared" si="370"/>
        <v>0</v>
      </c>
      <c r="AX229" s="138"/>
      <c r="AY229" s="117"/>
      <c r="AZ229" s="117"/>
      <c r="BA229" s="123">
        <v>0</v>
      </c>
      <c r="BB229" s="120">
        <f t="shared" si="359"/>
        <v>0.85</v>
      </c>
      <c r="BC229" s="121">
        <f t="shared" si="371"/>
        <v>0</v>
      </c>
      <c r="BD229" s="121">
        <v>0</v>
      </c>
      <c r="BE229" s="121">
        <f t="shared" si="372"/>
        <v>0</v>
      </c>
      <c r="BF229" s="122">
        <f t="shared" si="373"/>
        <v>0</v>
      </c>
      <c r="BG229" s="295">
        <f t="shared" si="363"/>
        <v>0</v>
      </c>
      <c r="BH229" s="305">
        <v>0</v>
      </c>
      <c r="BI229" s="306">
        <v>0</v>
      </c>
      <c r="BJ229" s="306">
        <v>0</v>
      </c>
      <c r="BK229" s="307">
        <v>0</v>
      </c>
      <c r="BL229" s="307">
        <v>0</v>
      </c>
    </row>
    <row r="230" spans="1:119" x14ac:dyDescent="0.2">
      <c r="A230" s="827"/>
      <c r="B230" s="828"/>
      <c r="C230" s="828"/>
      <c r="D230" s="828"/>
      <c r="E230" s="828"/>
      <c r="F230" s="828"/>
      <c r="G230" s="828"/>
      <c r="H230" s="828"/>
      <c r="I230" s="828"/>
      <c r="J230" s="829"/>
      <c r="K230" s="247">
        <v>0</v>
      </c>
      <c r="L230" s="611">
        <f t="shared" si="364"/>
        <v>0.85</v>
      </c>
      <c r="M230" s="245">
        <f t="shared" si="365"/>
        <v>0</v>
      </c>
      <c r="N230" s="592">
        <f t="shared" si="346"/>
        <v>0</v>
      </c>
      <c r="O230" s="592">
        <f t="shared" si="347"/>
        <v>0</v>
      </c>
      <c r="P230" s="596">
        <f t="shared" si="348"/>
        <v>0</v>
      </c>
      <c r="Q230" s="595">
        <f t="shared" si="349"/>
        <v>0</v>
      </c>
      <c r="R230" s="380"/>
      <c r="S230" s="463">
        <v>0</v>
      </c>
      <c r="T230" s="464">
        <v>0</v>
      </c>
      <c r="U230" s="382">
        <f t="shared" si="350"/>
        <v>0</v>
      </c>
      <c r="V230" s="350">
        <v>0</v>
      </c>
      <c r="W230" s="355">
        <v>0</v>
      </c>
      <c r="X230" s="355">
        <v>0</v>
      </c>
      <c r="Y230" s="432">
        <v>0</v>
      </c>
      <c r="Z230" s="287">
        <v>0</v>
      </c>
      <c r="AA230" s="287">
        <v>0</v>
      </c>
      <c r="AB230" s="225">
        <v>0</v>
      </c>
      <c r="AC230" s="225">
        <v>0</v>
      </c>
      <c r="AD230" s="227">
        <v>0</v>
      </c>
      <c r="AE230" s="304">
        <v>0</v>
      </c>
      <c r="AF230" s="138"/>
      <c r="AG230" s="117"/>
      <c r="AH230" s="118"/>
      <c r="AI230" s="119">
        <v>0</v>
      </c>
      <c r="AJ230" s="120">
        <f t="shared" si="351"/>
        <v>0.85</v>
      </c>
      <c r="AK230" s="121">
        <f t="shared" si="366"/>
        <v>0</v>
      </c>
      <c r="AL230" s="121">
        <v>0</v>
      </c>
      <c r="AM230" s="121">
        <f t="shared" si="367"/>
        <v>0</v>
      </c>
      <c r="AN230" s="122">
        <f t="shared" si="354"/>
        <v>0</v>
      </c>
      <c r="AO230" s="138"/>
      <c r="AP230" s="117"/>
      <c r="AQ230" s="117"/>
      <c r="AR230" s="123">
        <v>0</v>
      </c>
      <c r="AS230" s="120">
        <f t="shared" si="355"/>
        <v>0.85</v>
      </c>
      <c r="AT230" s="121">
        <f t="shared" si="368"/>
        <v>0</v>
      </c>
      <c r="AU230" s="121">
        <v>0</v>
      </c>
      <c r="AV230" s="121">
        <f t="shared" si="369"/>
        <v>0</v>
      </c>
      <c r="AW230" s="122">
        <f t="shared" si="370"/>
        <v>0</v>
      </c>
      <c r="AX230" s="138"/>
      <c r="AY230" s="117"/>
      <c r="AZ230" s="117"/>
      <c r="BA230" s="123">
        <v>0</v>
      </c>
      <c r="BB230" s="120">
        <f t="shared" si="359"/>
        <v>0.85</v>
      </c>
      <c r="BC230" s="121">
        <f t="shared" si="371"/>
        <v>0</v>
      </c>
      <c r="BD230" s="121">
        <v>0</v>
      </c>
      <c r="BE230" s="121">
        <f t="shared" si="372"/>
        <v>0</v>
      </c>
      <c r="BF230" s="122">
        <f t="shared" si="373"/>
        <v>0</v>
      </c>
      <c r="BG230" s="295">
        <f t="shared" si="363"/>
        <v>0</v>
      </c>
      <c r="BH230" s="305">
        <v>0</v>
      </c>
      <c r="BI230" s="306">
        <v>0</v>
      </c>
      <c r="BJ230" s="306">
        <v>0</v>
      </c>
      <c r="BK230" s="307">
        <v>0</v>
      </c>
      <c r="BL230" s="307">
        <v>0</v>
      </c>
    </row>
    <row r="231" spans="1:119" x14ac:dyDescent="0.2">
      <c r="A231" s="827"/>
      <c r="B231" s="828"/>
      <c r="C231" s="828"/>
      <c r="D231" s="828"/>
      <c r="E231" s="828"/>
      <c r="F231" s="828"/>
      <c r="G231" s="828"/>
      <c r="H231" s="828"/>
      <c r="I231" s="828"/>
      <c r="J231" s="829"/>
      <c r="K231" s="247">
        <v>0</v>
      </c>
      <c r="L231" s="611">
        <f t="shared" si="364"/>
        <v>0.85</v>
      </c>
      <c r="M231" s="245">
        <f t="shared" si="365"/>
        <v>0</v>
      </c>
      <c r="N231" s="592">
        <f t="shared" si="346"/>
        <v>0</v>
      </c>
      <c r="O231" s="592">
        <f t="shared" si="347"/>
        <v>0</v>
      </c>
      <c r="P231" s="596">
        <f t="shared" si="348"/>
        <v>0</v>
      </c>
      <c r="Q231" s="595">
        <f t="shared" si="349"/>
        <v>0</v>
      </c>
      <c r="R231" s="380"/>
      <c r="S231" s="463">
        <v>0</v>
      </c>
      <c r="T231" s="464">
        <v>0</v>
      </c>
      <c r="U231" s="382">
        <f t="shared" si="350"/>
        <v>0</v>
      </c>
      <c r="V231" s="350">
        <v>0</v>
      </c>
      <c r="W231" s="355">
        <v>0</v>
      </c>
      <c r="X231" s="355">
        <v>0</v>
      </c>
      <c r="Y231" s="432">
        <v>0</v>
      </c>
      <c r="Z231" s="287">
        <v>0</v>
      </c>
      <c r="AA231" s="287">
        <v>0</v>
      </c>
      <c r="AB231" s="225">
        <v>0</v>
      </c>
      <c r="AC231" s="225">
        <v>0</v>
      </c>
      <c r="AD231" s="227">
        <v>0</v>
      </c>
      <c r="AE231" s="304">
        <v>0</v>
      </c>
      <c r="AF231" s="138"/>
      <c r="AG231" s="117"/>
      <c r="AH231" s="118"/>
      <c r="AI231" s="119">
        <v>0</v>
      </c>
      <c r="AJ231" s="120">
        <f t="shared" si="351"/>
        <v>0.85</v>
      </c>
      <c r="AK231" s="121">
        <f t="shared" si="366"/>
        <v>0</v>
      </c>
      <c r="AL231" s="121">
        <v>0</v>
      </c>
      <c r="AM231" s="121">
        <f t="shared" si="367"/>
        <v>0</v>
      </c>
      <c r="AN231" s="122">
        <f t="shared" si="354"/>
        <v>0</v>
      </c>
      <c r="AO231" s="138"/>
      <c r="AP231" s="117"/>
      <c r="AQ231" s="117"/>
      <c r="AR231" s="123">
        <v>0</v>
      </c>
      <c r="AS231" s="120">
        <f t="shared" si="355"/>
        <v>0.85</v>
      </c>
      <c r="AT231" s="121">
        <f t="shared" si="368"/>
        <v>0</v>
      </c>
      <c r="AU231" s="121">
        <v>0</v>
      </c>
      <c r="AV231" s="121">
        <f t="shared" si="369"/>
        <v>0</v>
      </c>
      <c r="AW231" s="122">
        <f t="shared" si="370"/>
        <v>0</v>
      </c>
      <c r="AX231" s="138"/>
      <c r="AY231" s="117"/>
      <c r="AZ231" s="117"/>
      <c r="BA231" s="123">
        <v>0</v>
      </c>
      <c r="BB231" s="120">
        <f t="shared" si="359"/>
        <v>0.85</v>
      </c>
      <c r="BC231" s="121">
        <f t="shared" si="371"/>
        <v>0</v>
      </c>
      <c r="BD231" s="121">
        <v>0</v>
      </c>
      <c r="BE231" s="121">
        <f t="shared" si="372"/>
        <v>0</v>
      </c>
      <c r="BF231" s="122">
        <f t="shared" si="373"/>
        <v>0</v>
      </c>
      <c r="BG231" s="295">
        <f t="shared" si="363"/>
        <v>0</v>
      </c>
      <c r="BH231" s="305">
        <v>0</v>
      </c>
      <c r="BI231" s="306">
        <v>0</v>
      </c>
      <c r="BJ231" s="306">
        <v>0</v>
      </c>
      <c r="BK231" s="307">
        <v>0</v>
      </c>
      <c r="BL231" s="307">
        <v>0</v>
      </c>
    </row>
    <row r="232" spans="1:119" x14ac:dyDescent="0.2">
      <c r="A232" s="827"/>
      <c r="B232" s="828"/>
      <c r="C232" s="828"/>
      <c r="D232" s="828"/>
      <c r="E232" s="828"/>
      <c r="F232" s="828"/>
      <c r="G232" s="828"/>
      <c r="H232" s="828"/>
      <c r="I232" s="828"/>
      <c r="J232" s="829"/>
      <c r="K232" s="247">
        <v>0</v>
      </c>
      <c r="L232" s="611">
        <f t="shared" si="364"/>
        <v>0.85</v>
      </c>
      <c r="M232" s="245">
        <f t="shared" si="365"/>
        <v>0</v>
      </c>
      <c r="N232" s="592">
        <f t="shared" si="346"/>
        <v>0</v>
      </c>
      <c r="O232" s="592">
        <f t="shared" si="347"/>
        <v>0</v>
      </c>
      <c r="P232" s="596">
        <f t="shared" si="348"/>
        <v>0</v>
      </c>
      <c r="Q232" s="595">
        <f t="shared" si="349"/>
        <v>0</v>
      </c>
      <c r="R232" s="380"/>
      <c r="S232" s="463">
        <v>0</v>
      </c>
      <c r="T232" s="464">
        <v>0</v>
      </c>
      <c r="U232" s="382">
        <f t="shared" si="350"/>
        <v>0</v>
      </c>
      <c r="V232" s="350">
        <v>0</v>
      </c>
      <c r="W232" s="355">
        <v>0</v>
      </c>
      <c r="X232" s="355">
        <v>0</v>
      </c>
      <c r="Y232" s="432">
        <v>0</v>
      </c>
      <c r="Z232" s="287">
        <v>0</v>
      </c>
      <c r="AA232" s="287">
        <v>0</v>
      </c>
      <c r="AB232" s="225">
        <v>0</v>
      </c>
      <c r="AC232" s="225">
        <v>0</v>
      </c>
      <c r="AD232" s="227">
        <v>0</v>
      </c>
      <c r="AE232" s="304">
        <v>0</v>
      </c>
      <c r="AF232" s="138"/>
      <c r="AG232" s="117"/>
      <c r="AH232" s="118"/>
      <c r="AI232" s="119">
        <v>0</v>
      </c>
      <c r="AJ232" s="120">
        <f t="shared" si="351"/>
        <v>0.85</v>
      </c>
      <c r="AK232" s="121">
        <f t="shared" si="366"/>
        <v>0</v>
      </c>
      <c r="AL232" s="121">
        <v>0</v>
      </c>
      <c r="AM232" s="121">
        <f t="shared" si="367"/>
        <v>0</v>
      </c>
      <c r="AN232" s="122">
        <f t="shared" si="354"/>
        <v>0</v>
      </c>
      <c r="AO232" s="138"/>
      <c r="AP232" s="117"/>
      <c r="AQ232" s="117"/>
      <c r="AR232" s="123">
        <v>0</v>
      </c>
      <c r="AS232" s="120">
        <f t="shared" si="355"/>
        <v>0.85</v>
      </c>
      <c r="AT232" s="121">
        <f t="shared" si="368"/>
        <v>0</v>
      </c>
      <c r="AU232" s="121">
        <v>0</v>
      </c>
      <c r="AV232" s="121">
        <f t="shared" si="369"/>
        <v>0</v>
      </c>
      <c r="AW232" s="122">
        <f t="shared" si="370"/>
        <v>0</v>
      </c>
      <c r="AX232" s="138"/>
      <c r="AY232" s="117"/>
      <c r="AZ232" s="117"/>
      <c r="BA232" s="123">
        <v>0</v>
      </c>
      <c r="BB232" s="120">
        <f t="shared" si="359"/>
        <v>0.85</v>
      </c>
      <c r="BC232" s="121">
        <f t="shared" si="371"/>
        <v>0</v>
      </c>
      <c r="BD232" s="121">
        <v>0</v>
      </c>
      <c r="BE232" s="121">
        <f t="shared" si="372"/>
        <v>0</v>
      </c>
      <c r="BF232" s="122">
        <f t="shared" si="373"/>
        <v>0</v>
      </c>
      <c r="BG232" s="295">
        <f t="shared" si="363"/>
        <v>0</v>
      </c>
      <c r="BH232" s="305">
        <v>0</v>
      </c>
      <c r="BI232" s="306">
        <v>0</v>
      </c>
      <c r="BJ232" s="306">
        <v>0</v>
      </c>
      <c r="BK232" s="307">
        <v>0</v>
      </c>
      <c r="BL232" s="307">
        <v>0</v>
      </c>
    </row>
    <row r="233" spans="1:119" x14ac:dyDescent="0.2">
      <c r="A233" s="827"/>
      <c r="B233" s="828"/>
      <c r="C233" s="828"/>
      <c r="D233" s="828"/>
      <c r="E233" s="828"/>
      <c r="F233" s="828"/>
      <c r="G233" s="828"/>
      <c r="H233" s="828"/>
      <c r="I233" s="828"/>
      <c r="J233" s="829"/>
      <c r="K233" s="247">
        <v>0</v>
      </c>
      <c r="L233" s="611">
        <f t="shared" si="364"/>
        <v>0.85</v>
      </c>
      <c r="M233" s="245">
        <f t="shared" si="365"/>
        <v>0</v>
      </c>
      <c r="N233" s="592">
        <f t="shared" si="346"/>
        <v>0</v>
      </c>
      <c r="O233" s="592">
        <f t="shared" si="347"/>
        <v>0</v>
      </c>
      <c r="P233" s="596">
        <f t="shared" si="348"/>
        <v>0</v>
      </c>
      <c r="Q233" s="595">
        <f t="shared" si="349"/>
        <v>0</v>
      </c>
      <c r="R233" s="380"/>
      <c r="S233" s="463">
        <v>0</v>
      </c>
      <c r="T233" s="464">
        <v>0</v>
      </c>
      <c r="U233" s="382">
        <f t="shared" si="350"/>
        <v>0</v>
      </c>
      <c r="V233" s="350">
        <v>0</v>
      </c>
      <c r="W233" s="355">
        <v>0</v>
      </c>
      <c r="X233" s="355">
        <v>0</v>
      </c>
      <c r="Y233" s="432">
        <v>0</v>
      </c>
      <c r="Z233" s="287">
        <v>0</v>
      </c>
      <c r="AA233" s="287">
        <v>0</v>
      </c>
      <c r="AB233" s="225">
        <v>0</v>
      </c>
      <c r="AC233" s="225">
        <v>0</v>
      </c>
      <c r="AD233" s="227">
        <v>0</v>
      </c>
      <c r="AE233" s="304">
        <v>0</v>
      </c>
      <c r="AF233" s="138"/>
      <c r="AG233" s="117"/>
      <c r="AH233" s="118"/>
      <c r="AI233" s="119">
        <v>0</v>
      </c>
      <c r="AJ233" s="120">
        <f t="shared" si="351"/>
        <v>0.85</v>
      </c>
      <c r="AK233" s="121">
        <f t="shared" si="366"/>
        <v>0</v>
      </c>
      <c r="AL233" s="121">
        <v>0</v>
      </c>
      <c r="AM233" s="121">
        <f t="shared" si="367"/>
        <v>0</v>
      </c>
      <c r="AN233" s="122">
        <f t="shared" si="354"/>
        <v>0</v>
      </c>
      <c r="AO233" s="138"/>
      <c r="AP233" s="117"/>
      <c r="AQ233" s="117"/>
      <c r="AR233" s="123">
        <v>0</v>
      </c>
      <c r="AS233" s="120">
        <f t="shared" si="355"/>
        <v>0.85</v>
      </c>
      <c r="AT233" s="121">
        <f t="shared" si="368"/>
        <v>0</v>
      </c>
      <c r="AU233" s="121">
        <v>0</v>
      </c>
      <c r="AV233" s="121">
        <f t="shared" si="369"/>
        <v>0</v>
      </c>
      <c r="AW233" s="122">
        <f t="shared" si="370"/>
        <v>0</v>
      </c>
      <c r="AX233" s="138"/>
      <c r="AY233" s="117"/>
      <c r="AZ233" s="117"/>
      <c r="BA233" s="123">
        <v>0</v>
      </c>
      <c r="BB233" s="120">
        <f t="shared" si="359"/>
        <v>0.85</v>
      </c>
      <c r="BC233" s="121">
        <f t="shared" si="371"/>
        <v>0</v>
      </c>
      <c r="BD233" s="121">
        <v>0</v>
      </c>
      <c r="BE233" s="121">
        <f t="shared" si="372"/>
        <v>0</v>
      </c>
      <c r="BF233" s="122">
        <f t="shared" si="373"/>
        <v>0</v>
      </c>
      <c r="BG233" s="295">
        <f t="shared" si="363"/>
        <v>0</v>
      </c>
      <c r="BH233" s="305">
        <v>0</v>
      </c>
      <c r="BI233" s="306">
        <v>0</v>
      </c>
      <c r="BJ233" s="306">
        <v>0</v>
      </c>
      <c r="BK233" s="307">
        <v>0</v>
      </c>
      <c r="BL233" s="307">
        <v>0</v>
      </c>
    </row>
    <row r="234" spans="1:119" x14ac:dyDescent="0.2">
      <c r="A234" s="827"/>
      <c r="B234" s="828"/>
      <c r="C234" s="828"/>
      <c r="D234" s="828"/>
      <c r="E234" s="828"/>
      <c r="F234" s="828"/>
      <c r="G234" s="828"/>
      <c r="H234" s="828"/>
      <c r="I234" s="828"/>
      <c r="J234" s="829"/>
      <c r="K234" s="247">
        <v>0</v>
      </c>
      <c r="L234" s="611">
        <f t="shared" si="364"/>
        <v>0.85</v>
      </c>
      <c r="M234" s="245">
        <f t="shared" si="365"/>
        <v>0</v>
      </c>
      <c r="N234" s="592">
        <f t="shared" si="346"/>
        <v>0</v>
      </c>
      <c r="O234" s="592">
        <f t="shared" si="347"/>
        <v>0</v>
      </c>
      <c r="P234" s="596">
        <f t="shared" si="348"/>
        <v>0</v>
      </c>
      <c r="Q234" s="595">
        <f t="shared" si="349"/>
        <v>0</v>
      </c>
      <c r="R234" s="380"/>
      <c r="S234" s="463">
        <v>0</v>
      </c>
      <c r="T234" s="464">
        <v>0</v>
      </c>
      <c r="U234" s="382">
        <f t="shared" si="350"/>
        <v>0</v>
      </c>
      <c r="V234" s="350">
        <v>0</v>
      </c>
      <c r="W234" s="355">
        <v>0</v>
      </c>
      <c r="X234" s="355">
        <v>0</v>
      </c>
      <c r="Y234" s="432">
        <v>0</v>
      </c>
      <c r="Z234" s="287">
        <v>0</v>
      </c>
      <c r="AA234" s="287">
        <v>0</v>
      </c>
      <c r="AB234" s="225">
        <v>0</v>
      </c>
      <c r="AC234" s="225">
        <v>0</v>
      </c>
      <c r="AD234" s="227">
        <v>0</v>
      </c>
      <c r="AE234" s="304">
        <v>0</v>
      </c>
      <c r="AF234" s="138"/>
      <c r="AG234" s="117"/>
      <c r="AH234" s="118"/>
      <c r="AI234" s="119">
        <v>0</v>
      </c>
      <c r="AJ234" s="120">
        <f t="shared" si="351"/>
        <v>0.85</v>
      </c>
      <c r="AK234" s="121">
        <f t="shared" si="366"/>
        <v>0</v>
      </c>
      <c r="AL234" s="121">
        <v>0</v>
      </c>
      <c r="AM234" s="121">
        <f t="shared" si="367"/>
        <v>0</v>
      </c>
      <c r="AN234" s="122">
        <f t="shared" si="354"/>
        <v>0</v>
      </c>
      <c r="AO234" s="138"/>
      <c r="AP234" s="117"/>
      <c r="AQ234" s="117"/>
      <c r="AR234" s="123">
        <v>0</v>
      </c>
      <c r="AS234" s="120">
        <f t="shared" si="355"/>
        <v>0.85</v>
      </c>
      <c r="AT234" s="121">
        <f t="shared" si="368"/>
        <v>0</v>
      </c>
      <c r="AU234" s="121">
        <v>0</v>
      </c>
      <c r="AV234" s="121">
        <f t="shared" si="369"/>
        <v>0</v>
      </c>
      <c r="AW234" s="122">
        <f t="shared" si="370"/>
        <v>0</v>
      </c>
      <c r="AX234" s="138"/>
      <c r="AY234" s="117"/>
      <c r="AZ234" s="117"/>
      <c r="BA234" s="123">
        <v>0</v>
      </c>
      <c r="BB234" s="120">
        <f t="shared" si="359"/>
        <v>0.85</v>
      </c>
      <c r="BC234" s="121">
        <f t="shared" si="371"/>
        <v>0</v>
      </c>
      <c r="BD234" s="121">
        <v>0</v>
      </c>
      <c r="BE234" s="121">
        <f t="shared" si="372"/>
        <v>0</v>
      </c>
      <c r="BF234" s="122">
        <f t="shared" si="373"/>
        <v>0</v>
      </c>
      <c r="BG234" s="295">
        <f t="shared" si="363"/>
        <v>0</v>
      </c>
      <c r="BH234" s="305">
        <v>0</v>
      </c>
      <c r="BI234" s="306">
        <v>0</v>
      </c>
      <c r="BJ234" s="306">
        <v>0</v>
      </c>
      <c r="BK234" s="307">
        <v>0</v>
      </c>
      <c r="BL234" s="307">
        <v>0</v>
      </c>
    </row>
    <row r="235" spans="1:119" x14ac:dyDescent="0.2">
      <c r="A235" s="827"/>
      <c r="B235" s="828"/>
      <c r="C235" s="828"/>
      <c r="D235" s="828"/>
      <c r="E235" s="828"/>
      <c r="F235" s="828"/>
      <c r="G235" s="828"/>
      <c r="H235" s="828"/>
      <c r="I235" s="828"/>
      <c r="J235" s="829"/>
      <c r="K235" s="247">
        <v>0</v>
      </c>
      <c r="L235" s="611">
        <f t="shared" si="364"/>
        <v>0.85</v>
      </c>
      <c r="M235" s="245">
        <f t="shared" si="365"/>
        <v>0</v>
      </c>
      <c r="N235" s="592">
        <f t="shared" si="346"/>
        <v>0</v>
      </c>
      <c r="O235" s="592">
        <f t="shared" si="347"/>
        <v>0</v>
      </c>
      <c r="P235" s="596">
        <f t="shared" si="348"/>
        <v>0</v>
      </c>
      <c r="Q235" s="595">
        <f t="shared" si="349"/>
        <v>0</v>
      </c>
      <c r="R235" s="380"/>
      <c r="S235" s="463">
        <v>0</v>
      </c>
      <c r="T235" s="464">
        <v>0</v>
      </c>
      <c r="U235" s="382">
        <f t="shared" si="350"/>
        <v>0</v>
      </c>
      <c r="V235" s="350">
        <v>0</v>
      </c>
      <c r="W235" s="355">
        <v>0</v>
      </c>
      <c r="X235" s="355">
        <v>0</v>
      </c>
      <c r="Y235" s="432">
        <v>0</v>
      </c>
      <c r="Z235" s="287">
        <v>0</v>
      </c>
      <c r="AA235" s="287">
        <v>0</v>
      </c>
      <c r="AB235" s="225">
        <v>0</v>
      </c>
      <c r="AC235" s="225">
        <v>0</v>
      </c>
      <c r="AD235" s="227">
        <v>0</v>
      </c>
      <c r="AE235" s="304">
        <v>0</v>
      </c>
      <c r="AF235" s="138"/>
      <c r="AG235" s="117"/>
      <c r="AH235" s="118"/>
      <c r="AI235" s="119">
        <v>0</v>
      </c>
      <c r="AJ235" s="120">
        <f t="shared" si="351"/>
        <v>0.85</v>
      </c>
      <c r="AK235" s="121">
        <f t="shared" si="366"/>
        <v>0</v>
      </c>
      <c r="AL235" s="121">
        <v>0</v>
      </c>
      <c r="AM235" s="121">
        <f t="shared" si="367"/>
        <v>0</v>
      </c>
      <c r="AN235" s="122">
        <f t="shared" si="354"/>
        <v>0</v>
      </c>
      <c r="AO235" s="138"/>
      <c r="AP235" s="117"/>
      <c r="AQ235" s="117"/>
      <c r="AR235" s="123">
        <v>0</v>
      </c>
      <c r="AS235" s="120">
        <f t="shared" si="355"/>
        <v>0.85</v>
      </c>
      <c r="AT235" s="121">
        <f t="shared" si="368"/>
        <v>0</v>
      </c>
      <c r="AU235" s="121">
        <v>0</v>
      </c>
      <c r="AV235" s="121">
        <f t="shared" si="369"/>
        <v>0</v>
      </c>
      <c r="AW235" s="122">
        <f t="shared" si="370"/>
        <v>0</v>
      </c>
      <c r="AX235" s="138"/>
      <c r="AY235" s="117"/>
      <c r="AZ235" s="117"/>
      <c r="BA235" s="123">
        <v>0</v>
      </c>
      <c r="BB235" s="120">
        <f t="shared" si="359"/>
        <v>0.85</v>
      </c>
      <c r="BC235" s="121">
        <f t="shared" si="371"/>
        <v>0</v>
      </c>
      <c r="BD235" s="121">
        <v>0</v>
      </c>
      <c r="BE235" s="121">
        <f t="shared" si="372"/>
        <v>0</v>
      </c>
      <c r="BF235" s="122">
        <f t="shared" si="373"/>
        <v>0</v>
      </c>
      <c r="BG235" s="295">
        <f t="shared" si="363"/>
        <v>0</v>
      </c>
      <c r="BH235" s="305">
        <v>0</v>
      </c>
      <c r="BI235" s="306">
        <v>0</v>
      </c>
      <c r="BJ235" s="306">
        <v>0</v>
      </c>
      <c r="BK235" s="307">
        <v>0</v>
      </c>
      <c r="BL235" s="307">
        <v>0</v>
      </c>
    </row>
    <row r="236" spans="1:119" x14ac:dyDescent="0.2">
      <c r="A236" s="827"/>
      <c r="B236" s="828"/>
      <c r="C236" s="828"/>
      <c r="D236" s="828"/>
      <c r="E236" s="828"/>
      <c r="F236" s="828"/>
      <c r="G236" s="828"/>
      <c r="H236" s="828"/>
      <c r="I236" s="828"/>
      <c r="J236" s="829"/>
      <c r="K236" s="247">
        <v>0</v>
      </c>
      <c r="L236" s="611">
        <f t="shared" si="364"/>
        <v>0.85</v>
      </c>
      <c r="M236" s="245">
        <f t="shared" si="365"/>
        <v>0</v>
      </c>
      <c r="N236" s="592">
        <f t="shared" si="346"/>
        <v>0</v>
      </c>
      <c r="O236" s="592">
        <f t="shared" si="347"/>
        <v>0</v>
      </c>
      <c r="P236" s="596">
        <f t="shared" si="348"/>
        <v>0</v>
      </c>
      <c r="Q236" s="595">
        <f t="shared" si="349"/>
        <v>0</v>
      </c>
      <c r="R236" s="380"/>
      <c r="S236" s="463">
        <v>0</v>
      </c>
      <c r="T236" s="464">
        <v>0</v>
      </c>
      <c r="U236" s="382">
        <f t="shared" si="350"/>
        <v>0</v>
      </c>
      <c r="V236" s="350">
        <v>0</v>
      </c>
      <c r="W236" s="355">
        <v>0</v>
      </c>
      <c r="X236" s="355">
        <v>0</v>
      </c>
      <c r="Y236" s="432">
        <v>0</v>
      </c>
      <c r="Z236" s="287">
        <v>0</v>
      </c>
      <c r="AA236" s="287">
        <v>0</v>
      </c>
      <c r="AB236" s="225">
        <v>0</v>
      </c>
      <c r="AC236" s="225">
        <v>0</v>
      </c>
      <c r="AD236" s="227">
        <v>0</v>
      </c>
      <c r="AE236" s="304">
        <v>0</v>
      </c>
      <c r="AF236" s="138"/>
      <c r="AG236" s="117"/>
      <c r="AH236" s="118"/>
      <c r="AI236" s="119">
        <v>0</v>
      </c>
      <c r="AJ236" s="120">
        <f t="shared" si="351"/>
        <v>0.85</v>
      </c>
      <c r="AK236" s="121">
        <f t="shared" si="366"/>
        <v>0</v>
      </c>
      <c r="AL236" s="121">
        <v>0</v>
      </c>
      <c r="AM236" s="121">
        <f t="shared" si="367"/>
        <v>0</v>
      </c>
      <c r="AN236" s="122">
        <f t="shared" si="354"/>
        <v>0</v>
      </c>
      <c r="AO236" s="138"/>
      <c r="AP236" s="117"/>
      <c r="AQ236" s="117"/>
      <c r="AR236" s="123">
        <v>0</v>
      </c>
      <c r="AS236" s="120">
        <f t="shared" si="355"/>
        <v>0.85</v>
      </c>
      <c r="AT236" s="121">
        <f t="shared" si="368"/>
        <v>0</v>
      </c>
      <c r="AU236" s="121">
        <v>0</v>
      </c>
      <c r="AV236" s="121">
        <f t="shared" si="369"/>
        <v>0</v>
      </c>
      <c r="AW236" s="122">
        <f t="shared" si="370"/>
        <v>0</v>
      </c>
      <c r="AX236" s="138"/>
      <c r="AY236" s="117"/>
      <c r="AZ236" s="117"/>
      <c r="BA236" s="123">
        <v>0</v>
      </c>
      <c r="BB236" s="120">
        <f t="shared" si="359"/>
        <v>0.85</v>
      </c>
      <c r="BC236" s="121">
        <f t="shared" si="371"/>
        <v>0</v>
      </c>
      <c r="BD236" s="121">
        <v>0</v>
      </c>
      <c r="BE236" s="121">
        <f t="shared" si="372"/>
        <v>0</v>
      </c>
      <c r="BF236" s="122">
        <f t="shared" si="373"/>
        <v>0</v>
      </c>
      <c r="BG236" s="295">
        <f t="shared" si="363"/>
        <v>0</v>
      </c>
      <c r="BH236" s="305">
        <v>0</v>
      </c>
      <c r="BI236" s="306">
        <v>0</v>
      </c>
      <c r="BJ236" s="306">
        <v>0</v>
      </c>
      <c r="BK236" s="307">
        <v>0</v>
      </c>
      <c r="BL236" s="307">
        <v>0</v>
      </c>
    </row>
    <row r="237" spans="1:119" x14ac:dyDescent="0.2">
      <c r="A237" s="827"/>
      <c r="B237" s="828"/>
      <c r="C237" s="828"/>
      <c r="D237" s="828"/>
      <c r="E237" s="828"/>
      <c r="F237" s="828"/>
      <c r="G237" s="828"/>
      <c r="H237" s="828"/>
      <c r="I237" s="828"/>
      <c r="J237" s="829"/>
      <c r="K237" s="247">
        <v>0</v>
      </c>
      <c r="L237" s="611">
        <f t="shared" si="364"/>
        <v>0.85</v>
      </c>
      <c r="M237" s="245">
        <f t="shared" si="365"/>
        <v>0</v>
      </c>
      <c r="N237" s="592">
        <f t="shared" si="346"/>
        <v>0</v>
      </c>
      <c r="O237" s="592">
        <f t="shared" si="347"/>
        <v>0</v>
      </c>
      <c r="P237" s="596">
        <f t="shared" si="348"/>
        <v>0</v>
      </c>
      <c r="Q237" s="595">
        <f t="shared" si="349"/>
        <v>0</v>
      </c>
      <c r="R237" s="380"/>
      <c r="S237" s="463">
        <v>0</v>
      </c>
      <c r="T237" s="464">
        <v>0</v>
      </c>
      <c r="U237" s="382">
        <f t="shared" si="350"/>
        <v>0</v>
      </c>
      <c r="V237" s="350">
        <v>0</v>
      </c>
      <c r="W237" s="355">
        <v>0</v>
      </c>
      <c r="X237" s="355">
        <v>0</v>
      </c>
      <c r="Y237" s="432">
        <v>0</v>
      </c>
      <c r="Z237" s="287">
        <v>0</v>
      </c>
      <c r="AA237" s="287">
        <v>0</v>
      </c>
      <c r="AB237" s="225">
        <v>0</v>
      </c>
      <c r="AC237" s="225">
        <v>0</v>
      </c>
      <c r="AD237" s="227">
        <v>0</v>
      </c>
      <c r="AE237" s="304">
        <v>0</v>
      </c>
      <c r="AF237" s="138"/>
      <c r="AG237" s="117"/>
      <c r="AH237" s="118"/>
      <c r="AI237" s="119">
        <v>0</v>
      </c>
      <c r="AJ237" s="120">
        <f t="shared" si="351"/>
        <v>0.85</v>
      </c>
      <c r="AK237" s="121">
        <f t="shared" si="366"/>
        <v>0</v>
      </c>
      <c r="AL237" s="121">
        <v>0</v>
      </c>
      <c r="AM237" s="121">
        <f t="shared" si="367"/>
        <v>0</v>
      </c>
      <c r="AN237" s="122">
        <f t="shared" si="354"/>
        <v>0</v>
      </c>
      <c r="AO237" s="138"/>
      <c r="AP237" s="117"/>
      <c r="AQ237" s="117"/>
      <c r="AR237" s="123">
        <v>0</v>
      </c>
      <c r="AS237" s="120">
        <f t="shared" si="355"/>
        <v>0.85</v>
      </c>
      <c r="AT237" s="121">
        <f t="shared" si="368"/>
        <v>0</v>
      </c>
      <c r="AU237" s="121">
        <v>0</v>
      </c>
      <c r="AV237" s="121">
        <f t="shared" si="369"/>
        <v>0</v>
      </c>
      <c r="AW237" s="122">
        <f t="shared" si="370"/>
        <v>0</v>
      </c>
      <c r="AX237" s="138"/>
      <c r="AY237" s="117"/>
      <c r="AZ237" s="117"/>
      <c r="BA237" s="123">
        <v>0</v>
      </c>
      <c r="BB237" s="120">
        <f t="shared" si="359"/>
        <v>0.85</v>
      </c>
      <c r="BC237" s="121">
        <f t="shared" si="371"/>
        <v>0</v>
      </c>
      <c r="BD237" s="121">
        <v>0</v>
      </c>
      <c r="BE237" s="121">
        <f t="shared" si="372"/>
        <v>0</v>
      </c>
      <c r="BF237" s="122">
        <f t="shared" si="373"/>
        <v>0</v>
      </c>
      <c r="BG237" s="295">
        <f t="shared" si="363"/>
        <v>0</v>
      </c>
      <c r="BH237" s="305">
        <v>0</v>
      </c>
      <c r="BI237" s="306">
        <v>0</v>
      </c>
      <c r="BJ237" s="306">
        <v>0</v>
      </c>
      <c r="BK237" s="307">
        <v>0</v>
      </c>
      <c r="BL237" s="307">
        <v>0</v>
      </c>
    </row>
    <row r="238" spans="1:119" x14ac:dyDescent="0.2">
      <c r="A238" s="827"/>
      <c r="B238" s="828"/>
      <c r="C238" s="828"/>
      <c r="D238" s="828"/>
      <c r="E238" s="828"/>
      <c r="F238" s="828"/>
      <c r="G238" s="828"/>
      <c r="H238" s="828"/>
      <c r="I238" s="828"/>
      <c r="J238" s="829"/>
      <c r="K238" s="247">
        <v>0</v>
      </c>
      <c r="L238" s="611">
        <f t="shared" si="364"/>
        <v>0.85</v>
      </c>
      <c r="M238" s="245">
        <f t="shared" si="365"/>
        <v>0</v>
      </c>
      <c r="N238" s="592">
        <f t="shared" si="346"/>
        <v>0</v>
      </c>
      <c r="O238" s="592">
        <f t="shared" si="347"/>
        <v>0</v>
      </c>
      <c r="P238" s="596">
        <f t="shared" si="348"/>
        <v>0</v>
      </c>
      <c r="Q238" s="595">
        <f t="shared" si="349"/>
        <v>0</v>
      </c>
      <c r="R238" s="380"/>
      <c r="S238" s="463">
        <v>0</v>
      </c>
      <c r="T238" s="464">
        <v>0</v>
      </c>
      <c r="U238" s="382">
        <f t="shared" si="350"/>
        <v>0</v>
      </c>
      <c r="V238" s="350">
        <v>0</v>
      </c>
      <c r="W238" s="355">
        <v>0</v>
      </c>
      <c r="X238" s="355">
        <v>0</v>
      </c>
      <c r="Y238" s="432">
        <v>0</v>
      </c>
      <c r="Z238" s="287">
        <v>0</v>
      </c>
      <c r="AA238" s="287">
        <v>0</v>
      </c>
      <c r="AB238" s="225">
        <v>0</v>
      </c>
      <c r="AC238" s="225">
        <v>0</v>
      </c>
      <c r="AD238" s="227">
        <v>0</v>
      </c>
      <c r="AE238" s="304">
        <v>0</v>
      </c>
      <c r="AF238" s="138"/>
      <c r="AG238" s="117"/>
      <c r="AH238" s="118"/>
      <c r="AI238" s="119">
        <v>0</v>
      </c>
      <c r="AJ238" s="120">
        <f t="shared" si="351"/>
        <v>0.85</v>
      </c>
      <c r="AK238" s="121">
        <f t="shared" si="366"/>
        <v>0</v>
      </c>
      <c r="AL238" s="121">
        <v>0</v>
      </c>
      <c r="AM238" s="121">
        <f t="shared" si="367"/>
        <v>0</v>
      </c>
      <c r="AN238" s="122">
        <f t="shared" si="354"/>
        <v>0</v>
      </c>
      <c r="AO238" s="138"/>
      <c r="AP238" s="117"/>
      <c r="AQ238" s="117"/>
      <c r="AR238" s="123">
        <v>0</v>
      </c>
      <c r="AS238" s="120">
        <f t="shared" si="355"/>
        <v>0.85</v>
      </c>
      <c r="AT238" s="121">
        <f t="shared" si="368"/>
        <v>0</v>
      </c>
      <c r="AU238" s="121">
        <v>0</v>
      </c>
      <c r="AV238" s="121">
        <f t="shared" si="369"/>
        <v>0</v>
      </c>
      <c r="AW238" s="122">
        <f t="shared" si="370"/>
        <v>0</v>
      </c>
      <c r="AX238" s="138"/>
      <c r="AY238" s="117"/>
      <c r="AZ238" s="117"/>
      <c r="BA238" s="123">
        <v>0</v>
      </c>
      <c r="BB238" s="120">
        <f t="shared" si="359"/>
        <v>0.85</v>
      </c>
      <c r="BC238" s="121">
        <f t="shared" si="371"/>
        <v>0</v>
      </c>
      <c r="BD238" s="121">
        <v>0</v>
      </c>
      <c r="BE238" s="121">
        <f t="shared" si="372"/>
        <v>0</v>
      </c>
      <c r="BF238" s="122">
        <f t="shared" si="373"/>
        <v>0</v>
      </c>
      <c r="BG238" s="295">
        <f t="shared" si="363"/>
        <v>0</v>
      </c>
      <c r="BH238" s="305">
        <v>0</v>
      </c>
      <c r="BI238" s="306">
        <v>0</v>
      </c>
      <c r="BJ238" s="306">
        <v>0</v>
      </c>
      <c r="BK238" s="307">
        <v>0</v>
      </c>
      <c r="BL238" s="307">
        <v>0</v>
      </c>
    </row>
    <row r="239" spans="1:119" s="311" customFormat="1" ht="13.5" thickBot="1" x14ac:dyDescent="0.25">
      <c r="A239" s="843" t="s">
        <v>49</v>
      </c>
      <c r="B239" s="844"/>
      <c r="C239" s="844"/>
      <c r="D239" s="844"/>
      <c r="E239" s="844"/>
      <c r="F239" s="844"/>
      <c r="G239" s="844"/>
      <c r="H239" s="844"/>
      <c r="I239" s="844"/>
      <c r="J239" s="844"/>
      <c r="K239" s="845"/>
      <c r="L239" s="610"/>
      <c r="M239" s="250">
        <f t="shared" ref="M239:X239" si="374">SUM(M162:M238)</f>
        <v>0</v>
      </c>
      <c r="N239" s="250">
        <f t="shared" si="374"/>
        <v>0</v>
      </c>
      <c r="O239" s="250">
        <f t="shared" si="374"/>
        <v>0</v>
      </c>
      <c r="P239" s="250">
        <f t="shared" si="374"/>
        <v>0</v>
      </c>
      <c r="Q239" s="250">
        <f t="shared" si="374"/>
        <v>0</v>
      </c>
      <c r="R239" s="250">
        <f t="shared" si="374"/>
        <v>0</v>
      </c>
      <c r="S239" s="250">
        <f t="shared" si="374"/>
        <v>0</v>
      </c>
      <c r="T239" s="250">
        <f t="shared" si="374"/>
        <v>0</v>
      </c>
      <c r="U239" s="250">
        <f t="shared" si="374"/>
        <v>0</v>
      </c>
      <c r="V239" s="250">
        <f t="shared" si="374"/>
        <v>0</v>
      </c>
      <c r="W239" s="250">
        <f t="shared" si="374"/>
        <v>0</v>
      </c>
      <c r="X239" s="250">
        <f t="shared" si="374"/>
        <v>0</v>
      </c>
      <c r="Y239" s="431"/>
      <c r="Z239" s="250">
        <f t="shared" ref="Z239:AE239" si="375">SUM(Z162:Z238)</f>
        <v>0</v>
      </c>
      <c r="AA239" s="250">
        <f t="shared" si="375"/>
        <v>0</v>
      </c>
      <c r="AB239" s="250">
        <f t="shared" si="375"/>
        <v>0</v>
      </c>
      <c r="AC239" s="250">
        <f t="shared" si="375"/>
        <v>0</v>
      </c>
      <c r="AD239" s="250">
        <f t="shared" si="375"/>
        <v>0</v>
      </c>
      <c r="AE239" s="250">
        <f t="shared" si="375"/>
        <v>0</v>
      </c>
      <c r="AF239" s="204"/>
      <c r="AG239" s="144"/>
      <c r="AH239" s="145"/>
      <c r="AI239" s="129"/>
      <c r="AJ239" s="146"/>
      <c r="AK239" s="250">
        <f>SUM(AK162:AK238)</f>
        <v>0</v>
      </c>
      <c r="AL239" s="250">
        <f>SUM(AL162:AL238)</f>
        <v>0</v>
      </c>
      <c r="AM239" s="250">
        <f>SUM(AM162:AM238)</f>
        <v>0</v>
      </c>
      <c r="AN239" s="250">
        <f>SUM(AN162:AN238)</f>
        <v>0</v>
      </c>
      <c r="AO239" s="204"/>
      <c r="AP239" s="144"/>
      <c r="AQ239" s="144"/>
      <c r="AR239" s="147"/>
      <c r="AS239" s="148"/>
      <c r="AT239" s="250">
        <f>SUM(AT162:AT238)</f>
        <v>0</v>
      </c>
      <c r="AU239" s="250">
        <f>SUM(AU162:AU238)</f>
        <v>0</v>
      </c>
      <c r="AV239" s="250">
        <f>SUM(AV162:AV238)</f>
        <v>0</v>
      </c>
      <c r="AW239" s="250">
        <f>SUM(AW162:AW238)</f>
        <v>0</v>
      </c>
      <c r="AX239" s="204"/>
      <c r="AY239" s="144"/>
      <c r="AZ239" s="144"/>
      <c r="BA239" s="147"/>
      <c r="BB239" s="148"/>
      <c r="BC239" s="250">
        <f t="shared" ref="BC239:BL239" si="376">SUM(BC162:BC238)</f>
        <v>0</v>
      </c>
      <c r="BD239" s="250">
        <f t="shared" si="376"/>
        <v>0</v>
      </c>
      <c r="BE239" s="250">
        <f t="shared" si="376"/>
        <v>0</v>
      </c>
      <c r="BF239" s="250">
        <f t="shared" si="376"/>
        <v>0</v>
      </c>
      <c r="BG239" s="489">
        <f t="shared" si="376"/>
        <v>0</v>
      </c>
      <c r="BH239" s="490">
        <f t="shared" si="376"/>
        <v>0</v>
      </c>
      <c r="BI239" s="491">
        <f t="shared" si="376"/>
        <v>0</v>
      </c>
      <c r="BJ239" s="491">
        <f t="shared" si="376"/>
        <v>0</v>
      </c>
      <c r="BK239" s="491">
        <f t="shared" si="376"/>
        <v>0</v>
      </c>
      <c r="BL239" s="492">
        <f t="shared" si="376"/>
        <v>0</v>
      </c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</row>
    <row r="240" spans="1:119" s="313" customFormat="1" x14ac:dyDescent="0.2">
      <c r="A240" s="512" t="s">
        <v>150</v>
      </c>
      <c r="B240" s="513"/>
      <c r="C240" s="513"/>
      <c r="D240" s="513"/>
      <c r="E240" s="513"/>
      <c r="F240" s="513"/>
      <c r="G240" s="513"/>
      <c r="H240" s="513"/>
      <c r="I240" s="513"/>
      <c r="J240" s="514"/>
      <c r="K240" s="862"/>
      <c r="L240" s="862"/>
      <c r="M240" s="862"/>
      <c r="N240" s="377"/>
      <c r="O240" s="377"/>
      <c r="P240" s="377"/>
      <c r="Q240" s="377"/>
      <c r="R240" s="377"/>
      <c r="S240" s="377"/>
      <c r="T240" s="378"/>
      <c r="U240" s="359"/>
      <c r="V240" s="358"/>
      <c r="W240" s="359"/>
      <c r="X240" s="359"/>
      <c r="Y240" s="433"/>
      <c r="Z240" s="161"/>
      <c r="AA240" s="161"/>
      <c r="AB240" s="161"/>
      <c r="AC240" s="161"/>
      <c r="AD240" s="161"/>
      <c r="AE240" s="168"/>
      <c r="AF240" s="160"/>
      <c r="AG240" s="161"/>
      <c r="AH240" s="161"/>
      <c r="AI240" s="162"/>
      <c r="AJ240" s="163"/>
      <c r="AK240" s="164"/>
      <c r="AL240" s="164"/>
      <c r="AM240" s="164"/>
      <c r="AN240" s="165"/>
      <c r="AO240" s="160"/>
      <c r="AP240" s="161"/>
      <c r="AQ240" s="161"/>
      <c r="AR240" s="166"/>
      <c r="AS240" s="167"/>
      <c r="AT240" s="161"/>
      <c r="AU240" s="164"/>
      <c r="AV240" s="164"/>
      <c r="AW240" s="168"/>
      <c r="AX240" s="160"/>
      <c r="AY240" s="161"/>
      <c r="AZ240" s="161"/>
      <c r="BA240" s="166"/>
      <c r="BB240" s="167"/>
      <c r="BC240" s="161"/>
      <c r="BD240" s="164"/>
      <c r="BE240" s="164"/>
      <c r="BF240" s="168"/>
      <c r="BG240" s="160"/>
      <c r="BH240" s="160"/>
      <c r="BI240" s="161"/>
      <c r="BJ240" s="161"/>
      <c r="BK240" s="161"/>
      <c r="BL240" s="168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</row>
    <row r="241" spans="1:119" s="293" customFormat="1" x14ac:dyDescent="0.2">
      <c r="A241" s="930" t="s">
        <v>144</v>
      </c>
      <c r="B241" s="931"/>
      <c r="C241" s="931"/>
      <c r="D241" s="931"/>
      <c r="E241" s="931"/>
      <c r="F241" s="932"/>
      <c r="G241" s="981" t="s">
        <v>99</v>
      </c>
      <c r="H241" s="982"/>
      <c r="I241" s="982"/>
      <c r="J241" s="983"/>
      <c r="K241" s="887" t="s">
        <v>32</v>
      </c>
      <c r="L241" s="887"/>
      <c r="M241" s="888"/>
      <c r="N241" s="398"/>
      <c r="O241" s="398"/>
      <c r="P241" s="398"/>
      <c r="Q241" s="398"/>
      <c r="R241" s="398"/>
      <c r="S241" s="398"/>
      <c r="T241" s="399"/>
      <c r="U241" s="349"/>
      <c r="V241" s="348"/>
      <c r="W241" s="349"/>
      <c r="X241" s="349"/>
      <c r="Y241" s="425"/>
      <c r="Z241" s="109"/>
      <c r="AA241" s="109"/>
      <c r="AB241" s="109"/>
      <c r="AC241" s="109"/>
      <c r="AD241" s="109"/>
      <c r="AE241" s="115"/>
      <c r="AF241" s="108"/>
      <c r="AG241" s="109"/>
      <c r="AH241" s="109"/>
      <c r="AI241" s="110"/>
      <c r="AJ241" s="137"/>
      <c r="AK241" s="111"/>
      <c r="AL241" s="111"/>
      <c r="AM241" s="111"/>
      <c r="AN241" s="112"/>
      <c r="AO241" s="108"/>
      <c r="AP241" s="109"/>
      <c r="AQ241" s="109"/>
      <c r="AR241" s="113"/>
      <c r="AS241" s="114"/>
      <c r="AT241" s="109"/>
      <c r="AU241" s="111"/>
      <c r="AV241" s="111"/>
      <c r="AW241" s="115"/>
      <c r="AX241" s="108"/>
      <c r="AY241" s="109"/>
      <c r="AZ241" s="109"/>
      <c r="BA241" s="113"/>
      <c r="BB241" s="114"/>
      <c r="BC241" s="109"/>
      <c r="BD241" s="111"/>
      <c r="BE241" s="111"/>
      <c r="BF241" s="115"/>
      <c r="BG241" s="108"/>
      <c r="BH241" s="108"/>
      <c r="BI241" s="109"/>
      <c r="BJ241" s="109"/>
      <c r="BK241" s="109"/>
      <c r="BL241" s="115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</row>
    <row r="242" spans="1:119" x14ac:dyDescent="0.2">
      <c r="A242" s="913" t="s">
        <v>121</v>
      </c>
      <c r="B242" s="855"/>
      <c r="C242" s="855"/>
      <c r="D242" s="861"/>
      <c r="E242" s="861"/>
      <c r="F242" s="861"/>
      <c r="G242" s="846">
        <v>0</v>
      </c>
      <c r="H242" s="847"/>
      <c r="I242" s="833" t="str">
        <f t="shared" ref="I242:I251" si="377">$K$4</f>
        <v>EUR</v>
      </c>
      <c r="J242" s="833"/>
      <c r="K242" s="249">
        <f>G242/($G$4+$G$5+$G$7)</f>
        <v>0</v>
      </c>
      <c r="L242" s="611">
        <f t="shared" ref="L242:L251" si="378">$K$5</f>
        <v>0.85</v>
      </c>
      <c r="M242" s="260">
        <f t="shared" ref="M242:M251" si="379">ROUND(K242/L242,2)</f>
        <v>0</v>
      </c>
      <c r="N242" s="592">
        <f t="shared" ref="N242:N251" si="380">ROUND(M242*$G$4,2)</f>
        <v>0</v>
      </c>
      <c r="O242" s="592">
        <f t="shared" ref="O242:O251" si="381">ROUND(M242*$G$5,2)</f>
        <v>0</v>
      </c>
      <c r="P242" s="596">
        <f t="shared" ref="P242:P251" si="382">ROUND(M242*$G$7,2)</f>
        <v>0</v>
      </c>
      <c r="Q242" s="380"/>
      <c r="R242" s="380"/>
      <c r="S242" s="380"/>
      <c r="T242" s="381"/>
      <c r="U242" s="382">
        <f t="shared" ref="U242:U251" si="383">ROUND(N242+O242+P242+Q242+R242+S242+T242,2)</f>
        <v>0</v>
      </c>
      <c r="V242" s="350">
        <v>0</v>
      </c>
      <c r="W242" s="355">
        <v>0</v>
      </c>
      <c r="X242" s="355">
        <v>0</v>
      </c>
      <c r="Y242" s="432">
        <v>0</v>
      </c>
      <c r="Z242" s="287">
        <v>0</v>
      </c>
      <c r="AA242" s="287">
        <v>0</v>
      </c>
      <c r="AB242" s="225">
        <v>0</v>
      </c>
      <c r="AC242" s="225">
        <v>0</v>
      </c>
      <c r="AD242" s="227">
        <v>0</v>
      </c>
      <c r="AE242" s="304">
        <v>0</v>
      </c>
      <c r="AF242" s="116"/>
      <c r="AG242" s="117"/>
      <c r="AH242" s="118"/>
      <c r="AI242" s="119">
        <v>0</v>
      </c>
      <c r="AJ242" s="120">
        <f t="shared" ref="AJ242:AJ251" si="384">$AJ$5</f>
        <v>0.85</v>
      </c>
      <c r="AK242" s="121">
        <f t="shared" ref="AK242:AK247" si="385">ROUND(AI242/AJ242,2)</f>
        <v>0</v>
      </c>
      <c r="AL242" s="121">
        <v>0</v>
      </c>
      <c r="AM242" s="121">
        <f t="shared" ref="AM242:AM247" si="386">AK242+AL242</f>
        <v>0</v>
      </c>
      <c r="AN242" s="122">
        <f t="shared" ref="AN242:AN251" si="387">ROUND((Z242+AA242)-(AK242+AL242),2)</f>
        <v>0</v>
      </c>
      <c r="AO242" s="116"/>
      <c r="AP242" s="117"/>
      <c r="AQ242" s="117"/>
      <c r="AR242" s="123">
        <v>0</v>
      </c>
      <c r="AS242" s="120">
        <f t="shared" ref="AS242:AS251" si="388">$AS$5</f>
        <v>0.85</v>
      </c>
      <c r="AT242" s="125">
        <f t="shared" ref="AT242:AT247" si="389">ROUND(AR242/AS242,2)</f>
        <v>0</v>
      </c>
      <c r="AU242" s="121">
        <v>0</v>
      </c>
      <c r="AV242" s="121">
        <f t="shared" ref="AV242:AV247" si="390">AT242+AU242</f>
        <v>0</v>
      </c>
      <c r="AW242" s="122">
        <f t="shared" ref="AW242:AW251" si="391">ROUND((AB242+AC242)-(AV242),2)</f>
        <v>0</v>
      </c>
      <c r="AX242" s="116"/>
      <c r="AY242" s="117"/>
      <c r="AZ242" s="117"/>
      <c r="BA242" s="123">
        <v>0</v>
      </c>
      <c r="BB242" s="120">
        <f t="shared" ref="BB242:BB251" si="392">$BB$5</f>
        <v>0.85</v>
      </c>
      <c r="BC242" s="125">
        <f t="shared" ref="BC242:BC247" si="393">ROUND(BA242/BB242,2)</f>
        <v>0</v>
      </c>
      <c r="BD242" s="121">
        <v>0</v>
      </c>
      <c r="BE242" s="121">
        <f t="shared" ref="BE242:BE247" si="394">BC242+BD242</f>
        <v>0</v>
      </c>
      <c r="BF242" s="122">
        <f t="shared" ref="BF242:BF251" si="395">ROUND((AD242+AE242)-(BE242),2)</f>
        <v>0</v>
      </c>
      <c r="BG242" s="295">
        <f t="shared" ref="BG242:BG251" si="396">U242-V242-W242-X242-AM242-AV242-BE242</f>
        <v>0</v>
      </c>
      <c r="BH242" s="296">
        <v>0</v>
      </c>
      <c r="BI242" s="297">
        <v>0</v>
      </c>
      <c r="BJ242" s="297">
        <v>0</v>
      </c>
      <c r="BK242" s="298">
        <v>0</v>
      </c>
      <c r="BL242" s="298">
        <v>0</v>
      </c>
    </row>
    <row r="243" spans="1:119" x14ac:dyDescent="0.2">
      <c r="A243" s="856" t="s">
        <v>142</v>
      </c>
      <c r="B243" s="823"/>
      <c r="C243" s="823"/>
      <c r="D243" s="857"/>
      <c r="E243" s="857"/>
      <c r="F243" s="857"/>
      <c r="G243" s="846">
        <v>0</v>
      </c>
      <c r="H243" s="847"/>
      <c r="I243" s="833" t="str">
        <f t="shared" si="377"/>
        <v>EUR</v>
      </c>
      <c r="J243" s="833"/>
      <c r="K243" s="249">
        <f t="shared" ref="K243:K251" si="397">G243/($G$4+$G$5+$G$7)</f>
        <v>0</v>
      </c>
      <c r="L243" s="611">
        <f t="shared" si="378"/>
        <v>0.85</v>
      </c>
      <c r="M243" s="260">
        <f t="shared" si="379"/>
        <v>0</v>
      </c>
      <c r="N243" s="592">
        <f t="shared" si="380"/>
        <v>0</v>
      </c>
      <c r="O243" s="592">
        <f t="shared" si="381"/>
        <v>0</v>
      </c>
      <c r="P243" s="596">
        <f t="shared" si="382"/>
        <v>0</v>
      </c>
      <c r="Q243" s="380"/>
      <c r="R243" s="380"/>
      <c r="S243" s="380"/>
      <c r="T243" s="381"/>
      <c r="U243" s="382">
        <f t="shared" si="383"/>
        <v>0</v>
      </c>
      <c r="V243" s="350">
        <v>0</v>
      </c>
      <c r="W243" s="355">
        <v>0</v>
      </c>
      <c r="X243" s="355">
        <v>0</v>
      </c>
      <c r="Y243" s="432">
        <v>0</v>
      </c>
      <c r="Z243" s="287">
        <v>0</v>
      </c>
      <c r="AA243" s="287">
        <v>0</v>
      </c>
      <c r="AB243" s="225">
        <v>0</v>
      </c>
      <c r="AC243" s="225">
        <v>0</v>
      </c>
      <c r="AD243" s="227">
        <v>0</v>
      </c>
      <c r="AE243" s="304">
        <v>0</v>
      </c>
      <c r="AF243" s="138"/>
      <c r="AG243" s="117"/>
      <c r="AH243" s="118"/>
      <c r="AI243" s="119">
        <v>0</v>
      </c>
      <c r="AJ243" s="120">
        <f t="shared" si="384"/>
        <v>0.85</v>
      </c>
      <c r="AK243" s="121">
        <f t="shared" si="385"/>
        <v>0</v>
      </c>
      <c r="AL243" s="121">
        <v>0</v>
      </c>
      <c r="AM243" s="121">
        <f t="shared" si="386"/>
        <v>0</v>
      </c>
      <c r="AN243" s="122">
        <f t="shared" si="387"/>
        <v>0</v>
      </c>
      <c r="AO243" s="138"/>
      <c r="AP243" s="117"/>
      <c r="AQ243" s="117"/>
      <c r="AR243" s="123">
        <v>0</v>
      </c>
      <c r="AS243" s="120">
        <f t="shared" si="388"/>
        <v>0.85</v>
      </c>
      <c r="AT243" s="121">
        <f t="shared" si="389"/>
        <v>0</v>
      </c>
      <c r="AU243" s="121">
        <v>0</v>
      </c>
      <c r="AV243" s="121">
        <f t="shared" si="390"/>
        <v>0</v>
      </c>
      <c r="AW243" s="122">
        <f t="shared" si="391"/>
        <v>0</v>
      </c>
      <c r="AX243" s="138"/>
      <c r="AY243" s="117"/>
      <c r="AZ243" s="117"/>
      <c r="BA243" s="123">
        <v>0</v>
      </c>
      <c r="BB243" s="120">
        <f t="shared" si="392"/>
        <v>0.85</v>
      </c>
      <c r="BC243" s="121">
        <f t="shared" si="393"/>
        <v>0</v>
      </c>
      <c r="BD243" s="121">
        <v>0</v>
      </c>
      <c r="BE243" s="121">
        <f t="shared" si="394"/>
        <v>0</v>
      </c>
      <c r="BF243" s="122">
        <f t="shared" si="395"/>
        <v>0</v>
      </c>
      <c r="BG243" s="295">
        <f t="shared" si="396"/>
        <v>0</v>
      </c>
      <c r="BH243" s="305">
        <v>0</v>
      </c>
      <c r="BI243" s="306">
        <v>0</v>
      </c>
      <c r="BJ243" s="306">
        <v>0</v>
      </c>
      <c r="BK243" s="307">
        <v>0</v>
      </c>
      <c r="BL243" s="307">
        <v>0</v>
      </c>
    </row>
    <row r="244" spans="1:119" x14ac:dyDescent="0.2">
      <c r="A244" s="913" t="s">
        <v>121</v>
      </c>
      <c r="B244" s="855"/>
      <c r="C244" s="855"/>
      <c r="D244" s="861"/>
      <c r="E244" s="861"/>
      <c r="F244" s="861"/>
      <c r="G244" s="846">
        <v>0</v>
      </c>
      <c r="H244" s="847"/>
      <c r="I244" s="833" t="str">
        <f t="shared" si="377"/>
        <v>EUR</v>
      </c>
      <c r="J244" s="833"/>
      <c r="K244" s="249">
        <f t="shared" si="397"/>
        <v>0</v>
      </c>
      <c r="L244" s="611">
        <f t="shared" si="378"/>
        <v>0.85</v>
      </c>
      <c r="M244" s="260">
        <f t="shared" si="379"/>
        <v>0</v>
      </c>
      <c r="N244" s="592">
        <f t="shared" si="380"/>
        <v>0</v>
      </c>
      <c r="O244" s="592">
        <f t="shared" si="381"/>
        <v>0</v>
      </c>
      <c r="P244" s="596">
        <f t="shared" si="382"/>
        <v>0</v>
      </c>
      <c r="Q244" s="380"/>
      <c r="R244" s="380"/>
      <c r="S244" s="380"/>
      <c r="T244" s="381"/>
      <c r="U244" s="382">
        <f t="shared" si="383"/>
        <v>0</v>
      </c>
      <c r="V244" s="350">
        <v>0</v>
      </c>
      <c r="W244" s="355">
        <v>0</v>
      </c>
      <c r="X244" s="355">
        <v>0</v>
      </c>
      <c r="Y244" s="432">
        <v>0</v>
      </c>
      <c r="Z244" s="287">
        <v>0</v>
      </c>
      <c r="AA244" s="287">
        <v>0</v>
      </c>
      <c r="AB244" s="225">
        <v>0</v>
      </c>
      <c r="AC244" s="225">
        <v>0</v>
      </c>
      <c r="AD244" s="227">
        <v>0</v>
      </c>
      <c r="AE244" s="304">
        <v>0</v>
      </c>
      <c r="AF244" s="116"/>
      <c r="AG244" s="117"/>
      <c r="AH244" s="118"/>
      <c r="AI244" s="119">
        <v>0</v>
      </c>
      <c r="AJ244" s="120">
        <f t="shared" si="384"/>
        <v>0.85</v>
      </c>
      <c r="AK244" s="121">
        <f t="shared" si="385"/>
        <v>0</v>
      </c>
      <c r="AL244" s="121">
        <v>0</v>
      </c>
      <c r="AM244" s="121">
        <f t="shared" si="386"/>
        <v>0</v>
      </c>
      <c r="AN244" s="122">
        <f t="shared" si="387"/>
        <v>0</v>
      </c>
      <c r="AO244" s="116"/>
      <c r="AP244" s="117"/>
      <c r="AQ244" s="117"/>
      <c r="AR244" s="123">
        <v>0</v>
      </c>
      <c r="AS244" s="120">
        <f t="shared" si="388"/>
        <v>0.85</v>
      </c>
      <c r="AT244" s="125">
        <f t="shared" si="389"/>
        <v>0</v>
      </c>
      <c r="AU244" s="121">
        <v>0</v>
      </c>
      <c r="AV244" s="121">
        <f t="shared" si="390"/>
        <v>0</v>
      </c>
      <c r="AW244" s="122">
        <f t="shared" si="391"/>
        <v>0</v>
      </c>
      <c r="AX244" s="116"/>
      <c r="AY244" s="117"/>
      <c r="AZ244" s="117"/>
      <c r="BA244" s="123">
        <v>0</v>
      </c>
      <c r="BB244" s="120">
        <f t="shared" si="392"/>
        <v>0.85</v>
      </c>
      <c r="BC244" s="125">
        <f t="shared" si="393"/>
        <v>0</v>
      </c>
      <c r="BD244" s="121">
        <v>0</v>
      </c>
      <c r="BE244" s="121">
        <f t="shared" si="394"/>
        <v>0</v>
      </c>
      <c r="BF244" s="122">
        <f t="shared" si="395"/>
        <v>0</v>
      </c>
      <c r="BG244" s="295">
        <f t="shared" si="396"/>
        <v>0</v>
      </c>
      <c r="BH244" s="296">
        <v>0</v>
      </c>
      <c r="BI244" s="297">
        <v>0</v>
      </c>
      <c r="BJ244" s="297">
        <v>0</v>
      </c>
      <c r="BK244" s="298">
        <v>0</v>
      </c>
      <c r="BL244" s="298">
        <v>0</v>
      </c>
    </row>
    <row r="245" spans="1:119" x14ac:dyDescent="0.2">
      <c r="A245" s="856" t="s">
        <v>142</v>
      </c>
      <c r="B245" s="823"/>
      <c r="C245" s="823"/>
      <c r="D245" s="857"/>
      <c r="E245" s="857"/>
      <c r="F245" s="857"/>
      <c r="G245" s="846">
        <v>0</v>
      </c>
      <c r="H245" s="847"/>
      <c r="I245" s="833" t="str">
        <f t="shared" si="377"/>
        <v>EUR</v>
      </c>
      <c r="J245" s="833"/>
      <c r="K245" s="249">
        <f t="shared" si="397"/>
        <v>0</v>
      </c>
      <c r="L245" s="611">
        <f t="shared" si="378"/>
        <v>0.85</v>
      </c>
      <c r="M245" s="260">
        <f t="shared" si="379"/>
        <v>0</v>
      </c>
      <c r="N245" s="592">
        <f t="shared" si="380"/>
        <v>0</v>
      </c>
      <c r="O245" s="592">
        <f t="shared" si="381"/>
        <v>0</v>
      </c>
      <c r="P245" s="596">
        <f t="shared" si="382"/>
        <v>0</v>
      </c>
      <c r="Q245" s="380"/>
      <c r="R245" s="380"/>
      <c r="S245" s="380"/>
      <c r="T245" s="381"/>
      <c r="U245" s="382">
        <f t="shared" si="383"/>
        <v>0</v>
      </c>
      <c r="V245" s="350">
        <v>0</v>
      </c>
      <c r="W245" s="355">
        <v>0</v>
      </c>
      <c r="X245" s="355">
        <v>0</v>
      </c>
      <c r="Y245" s="432">
        <v>0</v>
      </c>
      <c r="Z245" s="287">
        <v>0</v>
      </c>
      <c r="AA245" s="287">
        <v>0</v>
      </c>
      <c r="AB245" s="225">
        <v>0</v>
      </c>
      <c r="AC245" s="225">
        <v>0</v>
      </c>
      <c r="AD245" s="227">
        <v>0</v>
      </c>
      <c r="AE245" s="304">
        <v>0</v>
      </c>
      <c r="AF245" s="138"/>
      <c r="AG245" s="117"/>
      <c r="AH245" s="118"/>
      <c r="AI245" s="119">
        <v>0</v>
      </c>
      <c r="AJ245" s="120">
        <f t="shared" si="384"/>
        <v>0.85</v>
      </c>
      <c r="AK245" s="121">
        <f>ROUND(AI245/AJ245,2)</f>
        <v>0</v>
      </c>
      <c r="AL245" s="121">
        <v>0</v>
      </c>
      <c r="AM245" s="121">
        <f>AK245+AL245</f>
        <v>0</v>
      </c>
      <c r="AN245" s="122">
        <f t="shared" si="387"/>
        <v>0</v>
      </c>
      <c r="AO245" s="138"/>
      <c r="AP245" s="117"/>
      <c r="AQ245" s="117"/>
      <c r="AR245" s="123">
        <v>0</v>
      </c>
      <c r="AS245" s="120">
        <f t="shared" si="388"/>
        <v>0.85</v>
      </c>
      <c r="AT245" s="121">
        <f>ROUND(AR245/AS245,2)</f>
        <v>0</v>
      </c>
      <c r="AU245" s="121">
        <v>0</v>
      </c>
      <c r="AV245" s="121">
        <f>AT245+AU245</f>
        <v>0</v>
      </c>
      <c r="AW245" s="122">
        <f t="shared" si="391"/>
        <v>0</v>
      </c>
      <c r="AX245" s="138"/>
      <c r="AY245" s="117"/>
      <c r="AZ245" s="117"/>
      <c r="BA245" s="123">
        <v>0</v>
      </c>
      <c r="BB245" s="120">
        <f t="shared" si="392"/>
        <v>0.85</v>
      </c>
      <c r="BC245" s="121">
        <f>ROUND(BA245/BB245,2)</f>
        <v>0</v>
      </c>
      <c r="BD245" s="121">
        <v>0</v>
      </c>
      <c r="BE245" s="121">
        <f>BC245+BD245</f>
        <v>0</v>
      </c>
      <c r="BF245" s="122">
        <f t="shared" si="395"/>
        <v>0</v>
      </c>
      <c r="BG245" s="295">
        <f t="shared" si="396"/>
        <v>0</v>
      </c>
      <c r="BH245" s="305">
        <v>0</v>
      </c>
      <c r="BI245" s="306">
        <v>0</v>
      </c>
      <c r="BJ245" s="306">
        <v>0</v>
      </c>
      <c r="BK245" s="307">
        <v>0</v>
      </c>
      <c r="BL245" s="307">
        <v>0</v>
      </c>
    </row>
    <row r="246" spans="1:119" x14ac:dyDescent="0.2">
      <c r="A246" s="913" t="s">
        <v>121</v>
      </c>
      <c r="B246" s="855"/>
      <c r="C246" s="855"/>
      <c r="D246" s="861"/>
      <c r="E246" s="861"/>
      <c r="F246" s="861"/>
      <c r="G246" s="846">
        <v>0</v>
      </c>
      <c r="H246" s="847"/>
      <c r="I246" s="833" t="str">
        <f t="shared" si="377"/>
        <v>EUR</v>
      </c>
      <c r="J246" s="833"/>
      <c r="K246" s="249">
        <f t="shared" si="397"/>
        <v>0</v>
      </c>
      <c r="L246" s="611">
        <f t="shared" si="378"/>
        <v>0.85</v>
      </c>
      <c r="M246" s="260">
        <f t="shared" si="379"/>
        <v>0</v>
      </c>
      <c r="N246" s="592">
        <f t="shared" si="380"/>
        <v>0</v>
      </c>
      <c r="O246" s="592">
        <f t="shared" si="381"/>
        <v>0</v>
      </c>
      <c r="P246" s="596">
        <f t="shared" si="382"/>
        <v>0</v>
      </c>
      <c r="Q246" s="380"/>
      <c r="R246" s="380"/>
      <c r="S246" s="380"/>
      <c r="T246" s="381"/>
      <c r="U246" s="382">
        <f t="shared" si="383"/>
        <v>0</v>
      </c>
      <c r="V246" s="350">
        <v>0</v>
      </c>
      <c r="W246" s="355">
        <v>0</v>
      </c>
      <c r="X246" s="355">
        <v>0</v>
      </c>
      <c r="Y246" s="432">
        <v>0</v>
      </c>
      <c r="Z246" s="287">
        <v>0</v>
      </c>
      <c r="AA246" s="287">
        <v>0</v>
      </c>
      <c r="AB246" s="225">
        <v>0</v>
      </c>
      <c r="AC246" s="225">
        <v>0</v>
      </c>
      <c r="AD246" s="227">
        <v>0</v>
      </c>
      <c r="AE246" s="304">
        <v>0</v>
      </c>
      <c r="AF246" s="116"/>
      <c r="AG246" s="117"/>
      <c r="AH246" s="118"/>
      <c r="AI246" s="119">
        <v>0</v>
      </c>
      <c r="AJ246" s="120">
        <f t="shared" si="384"/>
        <v>0.85</v>
      </c>
      <c r="AK246" s="121">
        <f t="shared" si="385"/>
        <v>0</v>
      </c>
      <c r="AL246" s="121">
        <v>0</v>
      </c>
      <c r="AM246" s="121">
        <f t="shared" si="386"/>
        <v>0</v>
      </c>
      <c r="AN246" s="122">
        <f t="shared" si="387"/>
        <v>0</v>
      </c>
      <c r="AO246" s="116"/>
      <c r="AP246" s="117"/>
      <c r="AQ246" s="117"/>
      <c r="AR246" s="123">
        <v>0</v>
      </c>
      <c r="AS246" s="120">
        <f t="shared" si="388"/>
        <v>0.85</v>
      </c>
      <c r="AT246" s="125">
        <f t="shared" si="389"/>
        <v>0</v>
      </c>
      <c r="AU246" s="121">
        <v>0</v>
      </c>
      <c r="AV246" s="121">
        <f t="shared" si="390"/>
        <v>0</v>
      </c>
      <c r="AW246" s="122">
        <f t="shared" si="391"/>
        <v>0</v>
      </c>
      <c r="AX246" s="116"/>
      <c r="AY246" s="117"/>
      <c r="AZ246" s="117"/>
      <c r="BA246" s="123">
        <v>0</v>
      </c>
      <c r="BB246" s="120">
        <f t="shared" si="392"/>
        <v>0.85</v>
      </c>
      <c r="BC246" s="125">
        <f t="shared" si="393"/>
        <v>0</v>
      </c>
      <c r="BD246" s="121">
        <v>0</v>
      </c>
      <c r="BE246" s="121">
        <f t="shared" si="394"/>
        <v>0</v>
      </c>
      <c r="BF246" s="122">
        <f t="shared" si="395"/>
        <v>0</v>
      </c>
      <c r="BG246" s="295">
        <f t="shared" si="396"/>
        <v>0</v>
      </c>
      <c r="BH246" s="296">
        <v>0</v>
      </c>
      <c r="BI246" s="297">
        <v>0</v>
      </c>
      <c r="BJ246" s="297">
        <v>0</v>
      </c>
      <c r="BK246" s="298">
        <v>0</v>
      </c>
      <c r="BL246" s="298">
        <v>0</v>
      </c>
    </row>
    <row r="247" spans="1:119" x14ac:dyDescent="0.2">
      <c r="A247" s="856" t="s">
        <v>142</v>
      </c>
      <c r="B247" s="823"/>
      <c r="C247" s="823"/>
      <c r="D247" s="857"/>
      <c r="E247" s="857"/>
      <c r="F247" s="857"/>
      <c r="G247" s="846">
        <v>0</v>
      </c>
      <c r="H247" s="847"/>
      <c r="I247" s="833" t="str">
        <f t="shared" si="377"/>
        <v>EUR</v>
      </c>
      <c r="J247" s="833"/>
      <c r="K247" s="249">
        <f t="shared" si="397"/>
        <v>0</v>
      </c>
      <c r="L247" s="611">
        <f t="shared" si="378"/>
        <v>0.85</v>
      </c>
      <c r="M247" s="260">
        <f t="shared" si="379"/>
        <v>0</v>
      </c>
      <c r="N247" s="592">
        <f t="shared" si="380"/>
        <v>0</v>
      </c>
      <c r="O247" s="592">
        <f t="shared" si="381"/>
        <v>0</v>
      </c>
      <c r="P247" s="596">
        <f t="shared" si="382"/>
        <v>0</v>
      </c>
      <c r="Q247" s="380"/>
      <c r="R247" s="380"/>
      <c r="S247" s="380"/>
      <c r="T247" s="381"/>
      <c r="U247" s="382">
        <f t="shared" si="383"/>
        <v>0</v>
      </c>
      <c r="V247" s="350">
        <v>0</v>
      </c>
      <c r="W247" s="355">
        <v>0</v>
      </c>
      <c r="X247" s="355">
        <v>0</v>
      </c>
      <c r="Y247" s="432">
        <v>0</v>
      </c>
      <c r="Z247" s="287">
        <v>0</v>
      </c>
      <c r="AA247" s="287">
        <v>0</v>
      </c>
      <c r="AB247" s="225">
        <v>0</v>
      </c>
      <c r="AC247" s="225">
        <v>0</v>
      </c>
      <c r="AD247" s="227">
        <v>0</v>
      </c>
      <c r="AE247" s="304">
        <v>0</v>
      </c>
      <c r="AF247" s="138"/>
      <c r="AG247" s="117"/>
      <c r="AH247" s="118"/>
      <c r="AI247" s="119">
        <v>0</v>
      </c>
      <c r="AJ247" s="120">
        <f t="shared" si="384"/>
        <v>0.85</v>
      </c>
      <c r="AK247" s="121">
        <f t="shared" si="385"/>
        <v>0</v>
      </c>
      <c r="AL247" s="121">
        <v>0</v>
      </c>
      <c r="AM247" s="121">
        <f t="shared" si="386"/>
        <v>0</v>
      </c>
      <c r="AN247" s="122">
        <f t="shared" si="387"/>
        <v>0</v>
      </c>
      <c r="AO247" s="138"/>
      <c r="AP247" s="117"/>
      <c r="AQ247" s="117"/>
      <c r="AR247" s="123">
        <v>0</v>
      </c>
      <c r="AS247" s="120">
        <f t="shared" si="388"/>
        <v>0.85</v>
      </c>
      <c r="AT247" s="121">
        <f t="shared" si="389"/>
        <v>0</v>
      </c>
      <c r="AU247" s="121">
        <v>0</v>
      </c>
      <c r="AV247" s="121">
        <f t="shared" si="390"/>
        <v>0</v>
      </c>
      <c r="AW247" s="122">
        <f t="shared" si="391"/>
        <v>0</v>
      </c>
      <c r="AX247" s="138"/>
      <c r="AY247" s="117"/>
      <c r="AZ247" s="117"/>
      <c r="BA247" s="123">
        <v>0</v>
      </c>
      <c r="BB247" s="120">
        <f t="shared" si="392"/>
        <v>0.85</v>
      </c>
      <c r="BC247" s="121">
        <f t="shared" si="393"/>
        <v>0</v>
      </c>
      <c r="BD247" s="121">
        <v>0</v>
      </c>
      <c r="BE247" s="121">
        <f t="shared" si="394"/>
        <v>0</v>
      </c>
      <c r="BF247" s="122">
        <f t="shared" si="395"/>
        <v>0</v>
      </c>
      <c r="BG247" s="295">
        <f t="shared" si="396"/>
        <v>0</v>
      </c>
      <c r="BH247" s="305">
        <v>0</v>
      </c>
      <c r="BI247" s="306">
        <v>0</v>
      </c>
      <c r="BJ247" s="306">
        <v>0</v>
      </c>
      <c r="BK247" s="307">
        <v>0</v>
      </c>
      <c r="BL247" s="307">
        <v>0</v>
      </c>
    </row>
    <row r="248" spans="1:119" x14ac:dyDescent="0.2">
      <c r="A248" s="913" t="s">
        <v>121</v>
      </c>
      <c r="B248" s="855"/>
      <c r="C248" s="855"/>
      <c r="D248" s="861"/>
      <c r="E248" s="861"/>
      <c r="F248" s="861"/>
      <c r="G248" s="846">
        <v>0</v>
      </c>
      <c r="H248" s="847"/>
      <c r="I248" s="833" t="str">
        <f t="shared" si="377"/>
        <v>EUR</v>
      </c>
      <c r="J248" s="833"/>
      <c r="K248" s="249">
        <f t="shared" si="397"/>
        <v>0</v>
      </c>
      <c r="L248" s="611">
        <f t="shared" si="378"/>
        <v>0.85</v>
      </c>
      <c r="M248" s="260">
        <f t="shared" si="379"/>
        <v>0</v>
      </c>
      <c r="N248" s="592">
        <f t="shared" si="380"/>
        <v>0</v>
      </c>
      <c r="O248" s="592">
        <f t="shared" si="381"/>
        <v>0</v>
      </c>
      <c r="P248" s="596">
        <f t="shared" si="382"/>
        <v>0</v>
      </c>
      <c r="Q248" s="380"/>
      <c r="R248" s="380"/>
      <c r="S248" s="380"/>
      <c r="T248" s="381"/>
      <c r="U248" s="382">
        <f t="shared" si="383"/>
        <v>0</v>
      </c>
      <c r="V248" s="350">
        <v>0</v>
      </c>
      <c r="W248" s="355">
        <v>0</v>
      </c>
      <c r="X248" s="355">
        <v>0</v>
      </c>
      <c r="Y248" s="432">
        <v>0</v>
      </c>
      <c r="Z248" s="287">
        <v>0</v>
      </c>
      <c r="AA248" s="287">
        <v>0</v>
      </c>
      <c r="AB248" s="225">
        <v>0</v>
      </c>
      <c r="AC248" s="225">
        <v>0</v>
      </c>
      <c r="AD248" s="227">
        <v>0</v>
      </c>
      <c r="AE248" s="304">
        <v>0</v>
      </c>
      <c r="AF248" s="116"/>
      <c r="AG248" s="117"/>
      <c r="AH248" s="118"/>
      <c r="AI248" s="119">
        <v>0</v>
      </c>
      <c r="AJ248" s="120">
        <f t="shared" si="384"/>
        <v>0.85</v>
      </c>
      <c r="AK248" s="121">
        <f>ROUND(AI248/AJ248,2)</f>
        <v>0</v>
      </c>
      <c r="AL248" s="121">
        <v>0</v>
      </c>
      <c r="AM248" s="121">
        <f>AK248+AL248</f>
        <v>0</v>
      </c>
      <c r="AN248" s="122">
        <f t="shared" si="387"/>
        <v>0</v>
      </c>
      <c r="AO248" s="116"/>
      <c r="AP248" s="117"/>
      <c r="AQ248" s="117"/>
      <c r="AR248" s="123">
        <v>0</v>
      </c>
      <c r="AS248" s="120">
        <f t="shared" si="388"/>
        <v>0.85</v>
      </c>
      <c r="AT248" s="125">
        <f>ROUND(AR248/AS248,2)</f>
        <v>0</v>
      </c>
      <c r="AU248" s="121">
        <v>0</v>
      </c>
      <c r="AV248" s="121">
        <f>AT248+AU248</f>
        <v>0</v>
      </c>
      <c r="AW248" s="122">
        <f t="shared" si="391"/>
        <v>0</v>
      </c>
      <c r="AX248" s="116"/>
      <c r="AY248" s="117"/>
      <c r="AZ248" s="117"/>
      <c r="BA248" s="123">
        <v>0</v>
      </c>
      <c r="BB248" s="120">
        <f t="shared" si="392"/>
        <v>0.85</v>
      </c>
      <c r="BC248" s="125">
        <f>ROUND(BA248/BB248,2)</f>
        <v>0</v>
      </c>
      <c r="BD248" s="121">
        <v>0</v>
      </c>
      <c r="BE248" s="121">
        <f>BC248+BD248</f>
        <v>0</v>
      </c>
      <c r="BF248" s="122">
        <f t="shared" si="395"/>
        <v>0</v>
      </c>
      <c r="BG248" s="295">
        <f t="shared" si="396"/>
        <v>0</v>
      </c>
      <c r="BH248" s="296">
        <v>0</v>
      </c>
      <c r="BI248" s="297">
        <v>0</v>
      </c>
      <c r="BJ248" s="297">
        <v>0</v>
      </c>
      <c r="BK248" s="298">
        <v>0</v>
      </c>
      <c r="BL248" s="298">
        <v>0</v>
      </c>
    </row>
    <row r="249" spans="1:119" x14ac:dyDescent="0.2">
      <c r="A249" s="856" t="s">
        <v>142</v>
      </c>
      <c r="B249" s="823"/>
      <c r="C249" s="823"/>
      <c r="D249" s="857"/>
      <c r="E249" s="857"/>
      <c r="F249" s="857"/>
      <c r="G249" s="846">
        <v>0</v>
      </c>
      <c r="H249" s="847"/>
      <c r="I249" s="833" t="str">
        <f t="shared" si="377"/>
        <v>EUR</v>
      </c>
      <c r="J249" s="833"/>
      <c r="K249" s="249">
        <f t="shared" si="397"/>
        <v>0</v>
      </c>
      <c r="L249" s="611">
        <f t="shared" si="378"/>
        <v>0.85</v>
      </c>
      <c r="M249" s="260">
        <f t="shared" si="379"/>
        <v>0</v>
      </c>
      <c r="N249" s="592">
        <f t="shared" si="380"/>
        <v>0</v>
      </c>
      <c r="O249" s="592">
        <f t="shared" si="381"/>
        <v>0</v>
      </c>
      <c r="P249" s="596">
        <f t="shared" si="382"/>
        <v>0</v>
      </c>
      <c r="Q249" s="380"/>
      <c r="R249" s="380"/>
      <c r="S249" s="380"/>
      <c r="T249" s="381"/>
      <c r="U249" s="382">
        <f t="shared" si="383"/>
        <v>0</v>
      </c>
      <c r="V249" s="350">
        <v>0</v>
      </c>
      <c r="W249" s="355">
        <v>0</v>
      </c>
      <c r="X249" s="355">
        <v>0</v>
      </c>
      <c r="Y249" s="432">
        <v>0</v>
      </c>
      <c r="Z249" s="287">
        <v>0</v>
      </c>
      <c r="AA249" s="287">
        <v>0</v>
      </c>
      <c r="AB249" s="225">
        <v>0</v>
      </c>
      <c r="AC249" s="225">
        <v>0</v>
      </c>
      <c r="AD249" s="227">
        <v>0</v>
      </c>
      <c r="AE249" s="304">
        <v>0</v>
      </c>
      <c r="AF249" s="138"/>
      <c r="AG249" s="117"/>
      <c r="AH249" s="118"/>
      <c r="AI249" s="119">
        <v>0</v>
      </c>
      <c r="AJ249" s="120">
        <f t="shared" si="384"/>
        <v>0.85</v>
      </c>
      <c r="AK249" s="121">
        <f>ROUND(AI249/AJ249,2)</f>
        <v>0</v>
      </c>
      <c r="AL249" s="121">
        <v>0</v>
      </c>
      <c r="AM249" s="121">
        <f>AK249+AL249</f>
        <v>0</v>
      </c>
      <c r="AN249" s="122">
        <f t="shared" si="387"/>
        <v>0</v>
      </c>
      <c r="AO249" s="138"/>
      <c r="AP249" s="117"/>
      <c r="AQ249" s="117"/>
      <c r="AR249" s="123">
        <v>0</v>
      </c>
      <c r="AS249" s="120">
        <f t="shared" si="388"/>
        <v>0.85</v>
      </c>
      <c r="AT249" s="121">
        <f>ROUND(AR249/AS249,2)</f>
        <v>0</v>
      </c>
      <c r="AU249" s="121">
        <v>0</v>
      </c>
      <c r="AV249" s="121">
        <f>AT249+AU249</f>
        <v>0</v>
      </c>
      <c r="AW249" s="122">
        <f t="shared" si="391"/>
        <v>0</v>
      </c>
      <c r="AX249" s="138"/>
      <c r="AY249" s="117"/>
      <c r="AZ249" s="117"/>
      <c r="BA249" s="123">
        <v>0</v>
      </c>
      <c r="BB249" s="120">
        <f t="shared" si="392"/>
        <v>0.85</v>
      </c>
      <c r="BC249" s="121">
        <f>ROUND(BA249/BB249,2)</f>
        <v>0</v>
      </c>
      <c r="BD249" s="121">
        <v>0</v>
      </c>
      <c r="BE249" s="121">
        <f>BC249+BD249</f>
        <v>0</v>
      </c>
      <c r="BF249" s="122">
        <f t="shared" si="395"/>
        <v>0</v>
      </c>
      <c r="BG249" s="295">
        <f t="shared" si="396"/>
        <v>0</v>
      </c>
      <c r="BH249" s="305">
        <v>0</v>
      </c>
      <c r="BI249" s="306">
        <v>0</v>
      </c>
      <c r="BJ249" s="306">
        <v>0</v>
      </c>
      <c r="BK249" s="307">
        <v>0</v>
      </c>
      <c r="BL249" s="307">
        <v>0</v>
      </c>
    </row>
    <row r="250" spans="1:119" x14ac:dyDescent="0.2">
      <c r="A250" s="913" t="s">
        <v>121</v>
      </c>
      <c r="B250" s="855"/>
      <c r="C250" s="855"/>
      <c r="D250" s="861"/>
      <c r="E250" s="861"/>
      <c r="F250" s="861"/>
      <c r="G250" s="846">
        <v>0</v>
      </c>
      <c r="H250" s="847"/>
      <c r="I250" s="833" t="str">
        <f t="shared" si="377"/>
        <v>EUR</v>
      </c>
      <c r="J250" s="833"/>
      <c r="K250" s="249">
        <f t="shared" si="397"/>
        <v>0</v>
      </c>
      <c r="L250" s="611">
        <f t="shared" si="378"/>
        <v>0.85</v>
      </c>
      <c r="M250" s="260">
        <f t="shared" si="379"/>
        <v>0</v>
      </c>
      <c r="N250" s="592">
        <f t="shared" si="380"/>
        <v>0</v>
      </c>
      <c r="O250" s="592">
        <f t="shared" si="381"/>
        <v>0</v>
      </c>
      <c r="P250" s="596">
        <f t="shared" si="382"/>
        <v>0</v>
      </c>
      <c r="Q250" s="380"/>
      <c r="R250" s="380"/>
      <c r="S250" s="380"/>
      <c r="T250" s="381"/>
      <c r="U250" s="382">
        <f t="shared" si="383"/>
        <v>0</v>
      </c>
      <c r="V250" s="350">
        <v>0</v>
      </c>
      <c r="W250" s="355">
        <v>0</v>
      </c>
      <c r="X250" s="355">
        <v>0</v>
      </c>
      <c r="Y250" s="432">
        <v>0</v>
      </c>
      <c r="Z250" s="287">
        <v>0</v>
      </c>
      <c r="AA250" s="287">
        <v>0</v>
      </c>
      <c r="AB250" s="225">
        <v>0</v>
      </c>
      <c r="AC250" s="225">
        <v>0</v>
      </c>
      <c r="AD250" s="227">
        <v>0</v>
      </c>
      <c r="AE250" s="304">
        <v>0</v>
      </c>
      <c r="AF250" s="116"/>
      <c r="AG250" s="117"/>
      <c r="AH250" s="118"/>
      <c r="AI250" s="119">
        <v>0</v>
      </c>
      <c r="AJ250" s="120">
        <f t="shared" si="384"/>
        <v>0.85</v>
      </c>
      <c r="AK250" s="121">
        <f>ROUND(AI250/AJ250,2)</f>
        <v>0</v>
      </c>
      <c r="AL250" s="121">
        <v>0</v>
      </c>
      <c r="AM250" s="121">
        <f>AK250+AL250</f>
        <v>0</v>
      </c>
      <c r="AN250" s="122">
        <f t="shared" si="387"/>
        <v>0</v>
      </c>
      <c r="AO250" s="116"/>
      <c r="AP250" s="117"/>
      <c r="AQ250" s="117"/>
      <c r="AR250" s="123">
        <v>0</v>
      </c>
      <c r="AS250" s="120">
        <f t="shared" si="388"/>
        <v>0.85</v>
      </c>
      <c r="AT250" s="125">
        <f>ROUND(AR250/AS250,2)</f>
        <v>0</v>
      </c>
      <c r="AU250" s="121">
        <v>0</v>
      </c>
      <c r="AV250" s="121">
        <f>AT250+AU250</f>
        <v>0</v>
      </c>
      <c r="AW250" s="122">
        <f t="shared" si="391"/>
        <v>0</v>
      </c>
      <c r="AX250" s="116"/>
      <c r="AY250" s="117"/>
      <c r="AZ250" s="117"/>
      <c r="BA250" s="123">
        <v>0</v>
      </c>
      <c r="BB250" s="120">
        <f t="shared" si="392"/>
        <v>0.85</v>
      </c>
      <c r="BC250" s="125">
        <f>ROUND(BA250/BB250,2)</f>
        <v>0</v>
      </c>
      <c r="BD250" s="121">
        <v>0</v>
      </c>
      <c r="BE250" s="121">
        <f>BC250+BD250</f>
        <v>0</v>
      </c>
      <c r="BF250" s="122">
        <f t="shared" si="395"/>
        <v>0</v>
      </c>
      <c r="BG250" s="295">
        <f t="shared" si="396"/>
        <v>0</v>
      </c>
      <c r="BH250" s="296">
        <v>0</v>
      </c>
      <c r="BI250" s="297">
        <v>0</v>
      </c>
      <c r="BJ250" s="297">
        <v>0</v>
      </c>
      <c r="BK250" s="298">
        <v>0</v>
      </c>
      <c r="BL250" s="298">
        <v>0</v>
      </c>
    </row>
    <row r="251" spans="1:119" x14ac:dyDescent="0.2">
      <c r="A251" s="856" t="s">
        <v>142</v>
      </c>
      <c r="B251" s="823"/>
      <c r="C251" s="823"/>
      <c r="D251" s="857"/>
      <c r="E251" s="857"/>
      <c r="F251" s="857"/>
      <c r="G251" s="846">
        <v>0</v>
      </c>
      <c r="H251" s="847"/>
      <c r="I251" s="833" t="str">
        <f t="shared" si="377"/>
        <v>EUR</v>
      </c>
      <c r="J251" s="833"/>
      <c r="K251" s="249">
        <f t="shared" si="397"/>
        <v>0</v>
      </c>
      <c r="L251" s="611">
        <f t="shared" si="378"/>
        <v>0.85</v>
      </c>
      <c r="M251" s="260">
        <f t="shared" si="379"/>
        <v>0</v>
      </c>
      <c r="N251" s="592">
        <f t="shared" si="380"/>
        <v>0</v>
      </c>
      <c r="O251" s="592">
        <f t="shared" si="381"/>
        <v>0</v>
      </c>
      <c r="P251" s="596">
        <f t="shared" si="382"/>
        <v>0</v>
      </c>
      <c r="Q251" s="380"/>
      <c r="R251" s="380"/>
      <c r="S251" s="380"/>
      <c r="T251" s="381"/>
      <c r="U251" s="382">
        <f t="shared" si="383"/>
        <v>0</v>
      </c>
      <c r="V251" s="350">
        <v>0</v>
      </c>
      <c r="W251" s="355">
        <v>0</v>
      </c>
      <c r="X251" s="355">
        <v>0</v>
      </c>
      <c r="Y251" s="432">
        <v>0</v>
      </c>
      <c r="Z251" s="287">
        <v>0</v>
      </c>
      <c r="AA251" s="287">
        <v>0</v>
      </c>
      <c r="AB251" s="225">
        <v>0</v>
      </c>
      <c r="AC251" s="225">
        <v>0</v>
      </c>
      <c r="AD251" s="227">
        <v>0</v>
      </c>
      <c r="AE251" s="304">
        <v>0</v>
      </c>
      <c r="AF251" s="138"/>
      <c r="AG251" s="117"/>
      <c r="AH251" s="118"/>
      <c r="AI251" s="119">
        <v>0</v>
      </c>
      <c r="AJ251" s="120">
        <f t="shared" si="384"/>
        <v>0.85</v>
      </c>
      <c r="AK251" s="121">
        <f>ROUND(AI251/AJ251,2)</f>
        <v>0</v>
      </c>
      <c r="AL251" s="121">
        <v>0</v>
      </c>
      <c r="AM251" s="121">
        <f>AK251+AL251</f>
        <v>0</v>
      </c>
      <c r="AN251" s="122">
        <f t="shared" si="387"/>
        <v>0</v>
      </c>
      <c r="AO251" s="138"/>
      <c r="AP251" s="117"/>
      <c r="AQ251" s="117"/>
      <c r="AR251" s="123">
        <v>0</v>
      </c>
      <c r="AS251" s="120">
        <f t="shared" si="388"/>
        <v>0.85</v>
      </c>
      <c r="AT251" s="121">
        <f>ROUND(AR251/AS251,2)</f>
        <v>0</v>
      </c>
      <c r="AU251" s="121">
        <v>0</v>
      </c>
      <c r="AV251" s="121">
        <f>AT251+AU251</f>
        <v>0</v>
      </c>
      <c r="AW251" s="122">
        <f t="shared" si="391"/>
        <v>0</v>
      </c>
      <c r="AX251" s="138"/>
      <c r="AY251" s="117"/>
      <c r="AZ251" s="117"/>
      <c r="BA251" s="123">
        <v>0</v>
      </c>
      <c r="BB251" s="120">
        <f t="shared" si="392"/>
        <v>0.85</v>
      </c>
      <c r="BC251" s="121">
        <f>ROUND(BA251/BB251,2)</f>
        <v>0</v>
      </c>
      <c r="BD251" s="121">
        <v>0</v>
      </c>
      <c r="BE251" s="121">
        <f>BC251+BD251</f>
        <v>0</v>
      </c>
      <c r="BF251" s="122">
        <f t="shared" si="395"/>
        <v>0</v>
      </c>
      <c r="BG251" s="295">
        <f t="shared" si="396"/>
        <v>0</v>
      </c>
      <c r="BH251" s="305">
        <v>0</v>
      </c>
      <c r="BI251" s="306">
        <v>0</v>
      </c>
      <c r="BJ251" s="306">
        <v>0</v>
      </c>
      <c r="BK251" s="307">
        <v>0</v>
      </c>
      <c r="BL251" s="307">
        <v>0</v>
      </c>
    </row>
    <row r="252" spans="1:119" s="293" customFormat="1" x14ac:dyDescent="0.2">
      <c r="A252" s="509" t="s">
        <v>145</v>
      </c>
      <c r="B252" s="510"/>
      <c r="C252" s="510"/>
      <c r="D252" s="510"/>
      <c r="E252" s="510"/>
      <c r="F252" s="510"/>
      <c r="G252" s="510"/>
      <c r="H252" s="510"/>
      <c r="I252" s="510"/>
      <c r="J252" s="511"/>
      <c r="K252" s="887" t="s">
        <v>32</v>
      </c>
      <c r="L252" s="887"/>
      <c r="M252" s="888"/>
      <c r="N252" s="398"/>
      <c r="O252" s="398"/>
      <c r="P252" s="398"/>
      <c r="Q252" s="398"/>
      <c r="R252" s="398"/>
      <c r="S252" s="398"/>
      <c r="T252" s="399"/>
      <c r="U252" s="349"/>
      <c r="V252" s="348"/>
      <c r="W252" s="349"/>
      <c r="X252" s="349"/>
      <c r="Y252" s="425"/>
      <c r="Z252" s="423"/>
      <c r="AA252" s="423"/>
      <c r="AB252" s="423"/>
      <c r="AC252" s="423"/>
      <c r="AD252" s="423"/>
      <c r="AE252" s="115"/>
      <c r="AF252" s="422"/>
      <c r="AG252" s="423"/>
      <c r="AH252" s="423"/>
      <c r="AI252" s="110"/>
      <c r="AJ252" s="137"/>
      <c r="AK252" s="111"/>
      <c r="AL252" s="111"/>
      <c r="AM252" s="111"/>
      <c r="AN252" s="112"/>
      <c r="AO252" s="422"/>
      <c r="AP252" s="423"/>
      <c r="AQ252" s="423"/>
      <c r="AR252" s="113"/>
      <c r="AS252" s="114"/>
      <c r="AT252" s="423"/>
      <c r="AU252" s="111"/>
      <c r="AV252" s="111"/>
      <c r="AW252" s="115"/>
      <c r="AX252" s="422"/>
      <c r="AY252" s="423"/>
      <c r="AZ252" s="423"/>
      <c r="BA252" s="113"/>
      <c r="BB252" s="114"/>
      <c r="BC252" s="423"/>
      <c r="BD252" s="111"/>
      <c r="BE252" s="111"/>
      <c r="BF252" s="115"/>
      <c r="BG252" s="422"/>
      <c r="BH252" s="422"/>
      <c r="BI252" s="423"/>
      <c r="BJ252" s="423"/>
      <c r="BK252" s="423"/>
      <c r="BL252" s="115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</row>
    <row r="253" spans="1:119" x14ac:dyDescent="0.2">
      <c r="A253" s="827"/>
      <c r="B253" s="828"/>
      <c r="C253" s="828"/>
      <c r="D253" s="828"/>
      <c r="E253" s="828"/>
      <c r="F253" s="828"/>
      <c r="G253" s="828"/>
      <c r="H253" s="828"/>
      <c r="I253" s="828"/>
      <c r="J253" s="829"/>
      <c r="K253" s="247">
        <v>0</v>
      </c>
      <c r="L253" s="611">
        <f t="shared" ref="L253:L267" si="398">$K$5</f>
        <v>0.85</v>
      </c>
      <c r="M253" s="245">
        <f t="shared" ref="M253:M267" si="399">ROUND(K253/L253,2)</f>
        <v>0</v>
      </c>
      <c r="N253" s="592">
        <f t="shared" ref="N253:N267" si="400">ROUND(M253*$G$4,2)</f>
        <v>0</v>
      </c>
      <c r="O253" s="592">
        <f t="shared" ref="O253:O267" si="401">ROUND(M253*$G$5,2)</f>
        <v>0</v>
      </c>
      <c r="P253" s="596">
        <f t="shared" ref="P253:P267" si="402">ROUND(M253*$G$7,2)</f>
        <v>0</v>
      </c>
      <c r="Q253" s="380"/>
      <c r="R253" s="380"/>
      <c r="S253" s="380"/>
      <c r="T253" s="381"/>
      <c r="U253" s="382">
        <f t="shared" ref="U253:U267" si="403">ROUND(N253+O253+P253+Q253+R253+S253+T253,2)</f>
        <v>0</v>
      </c>
      <c r="V253" s="350">
        <v>0</v>
      </c>
      <c r="W253" s="355">
        <v>0</v>
      </c>
      <c r="X253" s="355">
        <v>0</v>
      </c>
      <c r="Y253" s="432">
        <v>0</v>
      </c>
      <c r="Z253" s="287">
        <v>0</v>
      </c>
      <c r="AA253" s="287">
        <v>0</v>
      </c>
      <c r="AB253" s="225">
        <v>0</v>
      </c>
      <c r="AC253" s="225">
        <v>0</v>
      </c>
      <c r="AD253" s="227">
        <v>0</v>
      </c>
      <c r="AE253" s="304">
        <v>0</v>
      </c>
      <c r="AF253" s="138"/>
      <c r="AG253" s="117"/>
      <c r="AH253" s="118"/>
      <c r="AI253" s="119">
        <v>0</v>
      </c>
      <c r="AJ253" s="120">
        <f t="shared" ref="AJ253:AJ267" si="404">$AJ$5</f>
        <v>0.85</v>
      </c>
      <c r="AK253" s="121">
        <f t="shared" ref="AK253:AK267" si="405">ROUND(AI253/AJ253,2)</f>
        <v>0</v>
      </c>
      <c r="AL253" s="121">
        <v>0</v>
      </c>
      <c r="AM253" s="121">
        <f t="shared" ref="AM253:AM267" si="406">AK253+AL253</f>
        <v>0</v>
      </c>
      <c r="AN253" s="122">
        <f t="shared" ref="AN253:AN267" si="407">ROUND((Z253+AA253)-(AM253),2)</f>
        <v>0</v>
      </c>
      <c r="AO253" s="138"/>
      <c r="AP253" s="117"/>
      <c r="AQ253" s="117"/>
      <c r="AR253" s="123">
        <v>0</v>
      </c>
      <c r="AS253" s="120">
        <f t="shared" ref="AS253:AS267" si="408">$AS$5</f>
        <v>0.85</v>
      </c>
      <c r="AT253" s="121">
        <f t="shared" ref="AT253:AT267" si="409">ROUND(AR253/AS253,2)</f>
        <v>0</v>
      </c>
      <c r="AU253" s="121">
        <v>0</v>
      </c>
      <c r="AV253" s="121">
        <f t="shared" ref="AV253:AV267" si="410">AT253+AU253</f>
        <v>0</v>
      </c>
      <c r="AW253" s="122">
        <f t="shared" ref="AW253:AW267" si="411">ROUND((AB253+AC253)-(AV253),2)</f>
        <v>0</v>
      </c>
      <c r="AX253" s="138"/>
      <c r="AY253" s="117"/>
      <c r="AZ253" s="117"/>
      <c r="BA253" s="123">
        <v>0</v>
      </c>
      <c r="BB253" s="120">
        <f t="shared" ref="BB253:BB267" si="412">$BB$5</f>
        <v>0.85</v>
      </c>
      <c r="BC253" s="121">
        <f t="shared" ref="BC253:BC260" si="413">ROUND(BA253/BB253,2)</f>
        <v>0</v>
      </c>
      <c r="BD253" s="121">
        <v>0</v>
      </c>
      <c r="BE253" s="121">
        <f t="shared" ref="BE253:BE267" si="414">BC253+BD253</f>
        <v>0</v>
      </c>
      <c r="BF253" s="122">
        <f t="shared" ref="BF253:BF267" si="415">ROUND((AD253+AE253)-(BE253),2)</f>
        <v>0</v>
      </c>
      <c r="BG253" s="295">
        <f t="shared" ref="BG253:BG267" si="416">U253-V253-W253-X253-AM253-AV253-BE253</f>
        <v>0</v>
      </c>
      <c r="BH253" s="305">
        <v>0</v>
      </c>
      <c r="BI253" s="306">
        <v>0</v>
      </c>
      <c r="BJ253" s="306">
        <v>0</v>
      </c>
      <c r="BK253" s="307">
        <v>0</v>
      </c>
      <c r="BL253" s="307">
        <v>0</v>
      </c>
    </row>
    <row r="254" spans="1:119" x14ac:dyDescent="0.2">
      <c r="A254" s="827"/>
      <c r="B254" s="828"/>
      <c r="C254" s="828"/>
      <c r="D254" s="828"/>
      <c r="E254" s="828"/>
      <c r="F254" s="828"/>
      <c r="G254" s="828"/>
      <c r="H254" s="828"/>
      <c r="I254" s="828"/>
      <c r="J254" s="829"/>
      <c r="K254" s="247">
        <v>0</v>
      </c>
      <c r="L254" s="611">
        <f t="shared" si="398"/>
        <v>0.85</v>
      </c>
      <c r="M254" s="245">
        <f t="shared" si="399"/>
        <v>0</v>
      </c>
      <c r="N254" s="592">
        <f t="shared" si="400"/>
        <v>0</v>
      </c>
      <c r="O254" s="592">
        <f t="shared" si="401"/>
        <v>0</v>
      </c>
      <c r="P254" s="596">
        <f t="shared" si="402"/>
        <v>0</v>
      </c>
      <c r="Q254" s="380"/>
      <c r="R254" s="380"/>
      <c r="S254" s="380"/>
      <c r="T254" s="381"/>
      <c r="U254" s="382">
        <f t="shared" si="403"/>
        <v>0</v>
      </c>
      <c r="V254" s="350">
        <v>0</v>
      </c>
      <c r="W254" s="355">
        <v>0</v>
      </c>
      <c r="X254" s="355">
        <v>0</v>
      </c>
      <c r="Y254" s="432">
        <v>0</v>
      </c>
      <c r="Z254" s="287">
        <v>0</v>
      </c>
      <c r="AA254" s="287">
        <v>0</v>
      </c>
      <c r="AB254" s="225">
        <v>0</v>
      </c>
      <c r="AC254" s="225">
        <v>0</v>
      </c>
      <c r="AD254" s="227">
        <v>0</v>
      </c>
      <c r="AE254" s="304">
        <v>0</v>
      </c>
      <c r="AF254" s="138"/>
      <c r="AG254" s="117"/>
      <c r="AH254" s="118"/>
      <c r="AI254" s="119">
        <v>0</v>
      </c>
      <c r="AJ254" s="120">
        <f t="shared" si="404"/>
        <v>0.85</v>
      </c>
      <c r="AK254" s="121">
        <f t="shared" si="405"/>
        <v>0</v>
      </c>
      <c r="AL254" s="121">
        <v>0</v>
      </c>
      <c r="AM254" s="121">
        <f t="shared" si="406"/>
        <v>0</v>
      </c>
      <c r="AN254" s="122">
        <f t="shared" si="407"/>
        <v>0</v>
      </c>
      <c r="AO254" s="138"/>
      <c r="AP254" s="117"/>
      <c r="AQ254" s="117"/>
      <c r="AR254" s="123">
        <v>0</v>
      </c>
      <c r="AS254" s="120">
        <f t="shared" si="408"/>
        <v>0.85</v>
      </c>
      <c r="AT254" s="121">
        <f t="shared" si="409"/>
        <v>0</v>
      </c>
      <c r="AU254" s="121">
        <v>0</v>
      </c>
      <c r="AV254" s="121">
        <f t="shared" si="410"/>
        <v>0</v>
      </c>
      <c r="AW254" s="122">
        <f t="shared" si="411"/>
        <v>0</v>
      </c>
      <c r="AX254" s="138"/>
      <c r="AY254" s="117"/>
      <c r="AZ254" s="117"/>
      <c r="BA254" s="123">
        <v>0</v>
      </c>
      <c r="BB254" s="120">
        <f t="shared" si="412"/>
        <v>0.85</v>
      </c>
      <c r="BC254" s="121">
        <f t="shared" si="413"/>
        <v>0</v>
      </c>
      <c r="BD254" s="121">
        <v>0</v>
      </c>
      <c r="BE254" s="121">
        <f t="shared" si="414"/>
        <v>0</v>
      </c>
      <c r="BF254" s="122">
        <f t="shared" si="415"/>
        <v>0</v>
      </c>
      <c r="BG254" s="295">
        <f t="shared" si="416"/>
        <v>0</v>
      </c>
      <c r="BH254" s="305">
        <v>0</v>
      </c>
      <c r="BI254" s="306">
        <v>0</v>
      </c>
      <c r="BJ254" s="306">
        <v>0</v>
      </c>
      <c r="BK254" s="307">
        <v>0</v>
      </c>
      <c r="BL254" s="307">
        <v>0</v>
      </c>
    </row>
    <row r="255" spans="1:119" x14ac:dyDescent="0.2">
      <c r="A255" s="827"/>
      <c r="B255" s="828"/>
      <c r="C255" s="828"/>
      <c r="D255" s="828"/>
      <c r="E255" s="828"/>
      <c r="F255" s="828"/>
      <c r="G255" s="828"/>
      <c r="H255" s="828"/>
      <c r="I255" s="828"/>
      <c r="J255" s="829"/>
      <c r="K255" s="247">
        <v>0</v>
      </c>
      <c r="L255" s="611">
        <f t="shared" si="398"/>
        <v>0.85</v>
      </c>
      <c r="M255" s="245">
        <f t="shared" si="399"/>
        <v>0</v>
      </c>
      <c r="N255" s="592">
        <f t="shared" si="400"/>
        <v>0</v>
      </c>
      <c r="O255" s="592">
        <f t="shared" si="401"/>
        <v>0</v>
      </c>
      <c r="P255" s="596">
        <f t="shared" si="402"/>
        <v>0</v>
      </c>
      <c r="Q255" s="380"/>
      <c r="R255" s="380"/>
      <c r="S255" s="380"/>
      <c r="T255" s="381"/>
      <c r="U255" s="382">
        <f t="shared" si="403"/>
        <v>0</v>
      </c>
      <c r="V255" s="350">
        <v>0</v>
      </c>
      <c r="W255" s="355">
        <v>0</v>
      </c>
      <c r="X255" s="355">
        <v>0</v>
      </c>
      <c r="Y255" s="432">
        <v>0</v>
      </c>
      <c r="Z255" s="287">
        <v>0</v>
      </c>
      <c r="AA255" s="287">
        <v>0</v>
      </c>
      <c r="AB255" s="225">
        <v>0</v>
      </c>
      <c r="AC255" s="225">
        <v>0</v>
      </c>
      <c r="AD255" s="227">
        <v>0</v>
      </c>
      <c r="AE255" s="304">
        <v>0</v>
      </c>
      <c r="AF255" s="138"/>
      <c r="AG255" s="117"/>
      <c r="AH255" s="118"/>
      <c r="AI255" s="119">
        <v>0</v>
      </c>
      <c r="AJ255" s="120">
        <f t="shared" si="404"/>
        <v>0.85</v>
      </c>
      <c r="AK255" s="121">
        <f t="shared" si="405"/>
        <v>0</v>
      </c>
      <c r="AL255" s="121">
        <v>0</v>
      </c>
      <c r="AM255" s="121">
        <f t="shared" si="406"/>
        <v>0</v>
      </c>
      <c r="AN255" s="122">
        <f t="shared" si="407"/>
        <v>0</v>
      </c>
      <c r="AO255" s="138"/>
      <c r="AP255" s="117"/>
      <c r="AQ255" s="117"/>
      <c r="AR255" s="123">
        <v>0</v>
      </c>
      <c r="AS255" s="120">
        <f t="shared" si="408"/>
        <v>0.85</v>
      </c>
      <c r="AT255" s="121">
        <f t="shared" si="409"/>
        <v>0</v>
      </c>
      <c r="AU255" s="121">
        <v>0</v>
      </c>
      <c r="AV255" s="121">
        <f t="shared" si="410"/>
        <v>0</v>
      </c>
      <c r="AW255" s="122">
        <f t="shared" si="411"/>
        <v>0</v>
      </c>
      <c r="AX255" s="138"/>
      <c r="AY255" s="117"/>
      <c r="AZ255" s="117"/>
      <c r="BA255" s="123">
        <v>0</v>
      </c>
      <c r="BB255" s="120">
        <f t="shared" si="412"/>
        <v>0.85</v>
      </c>
      <c r="BC255" s="121">
        <f t="shared" si="413"/>
        <v>0</v>
      </c>
      <c r="BD255" s="121">
        <v>0</v>
      </c>
      <c r="BE255" s="121">
        <f t="shared" si="414"/>
        <v>0</v>
      </c>
      <c r="BF255" s="122">
        <f t="shared" si="415"/>
        <v>0</v>
      </c>
      <c r="BG255" s="295">
        <f t="shared" si="416"/>
        <v>0</v>
      </c>
      <c r="BH255" s="305">
        <v>0</v>
      </c>
      <c r="BI255" s="306">
        <v>0</v>
      </c>
      <c r="BJ255" s="306">
        <v>0</v>
      </c>
      <c r="BK255" s="307">
        <v>0</v>
      </c>
      <c r="BL255" s="307">
        <v>0</v>
      </c>
    </row>
    <row r="256" spans="1:119" x14ac:dyDescent="0.2">
      <c r="A256" s="827"/>
      <c r="B256" s="828"/>
      <c r="C256" s="828"/>
      <c r="D256" s="828"/>
      <c r="E256" s="828"/>
      <c r="F256" s="828"/>
      <c r="G256" s="828"/>
      <c r="H256" s="828"/>
      <c r="I256" s="828"/>
      <c r="J256" s="829"/>
      <c r="K256" s="247">
        <v>0</v>
      </c>
      <c r="L256" s="611">
        <f t="shared" si="398"/>
        <v>0.85</v>
      </c>
      <c r="M256" s="245">
        <f t="shared" si="399"/>
        <v>0</v>
      </c>
      <c r="N256" s="592">
        <f t="shared" si="400"/>
        <v>0</v>
      </c>
      <c r="O256" s="592">
        <f t="shared" si="401"/>
        <v>0</v>
      </c>
      <c r="P256" s="596">
        <f t="shared" si="402"/>
        <v>0</v>
      </c>
      <c r="Q256" s="380"/>
      <c r="R256" s="380"/>
      <c r="S256" s="380"/>
      <c r="T256" s="381"/>
      <c r="U256" s="382">
        <f t="shared" si="403"/>
        <v>0</v>
      </c>
      <c r="V256" s="350">
        <v>0</v>
      </c>
      <c r="W256" s="355">
        <v>0</v>
      </c>
      <c r="X256" s="355">
        <v>0</v>
      </c>
      <c r="Y256" s="432">
        <v>0</v>
      </c>
      <c r="Z256" s="287">
        <v>0</v>
      </c>
      <c r="AA256" s="287">
        <v>0</v>
      </c>
      <c r="AB256" s="225">
        <v>0</v>
      </c>
      <c r="AC256" s="225">
        <v>0</v>
      </c>
      <c r="AD256" s="227">
        <v>0</v>
      </c>
      <c r="AE256" s="304">
        <v>0</v>
      </c>
      <c r="AF256" s="138"/>
      <c r="AG256" s="117"/>
      <c r="AH256" s="118"/>
      <c r="AI256" s="119">
        <v>0</v>
      </c>
      <c r="AJ256" s="120">
        <f t="shared" si="404"/>
        <v>0.85</v>
      </c>
      <c r="AK256" s="121">
        <f t="shared" si="405"/>
        <v>0</v>
      </c>
      <c r="AL256" s="121">
        <v>0</v>
      </c>
      <c r="AM256" s="121">
        <f t="shared" si="406"/>
        <v>0</v>
      </c>
      <c r="AN256" s="122">
        <f t="shared" si="407"/>
        <v>0</v>
      </c>
      <c r="AO256" s="138"/>
      <c r="AP256" s="117"/>
      <c r="AQ256" s="117"/>
      <c r="AR256" s="123">
        <v>0</v>
      </c>
      <c r="AS256" s="120">
        <f t="shared" si="408"/>
        <v>0.85</v>
      </c>
      <c r="AT256" s="121">
        <f t="shared" si="409"/>
        <v>0</v>
      </c>
      <c r="AU256" s="121">
        <v>0</v>
      </c>
      <c r="AV256" s="121">
        <f t="shared" si="410"/>
        <v>0</v>
      </c>
      <c r="AW256" s="122">
        <f t="shared" si="411"/>
        <v>0</v>
      </c>
      <c r="AX256" s="138"/>
      <c r="AY256" s="117"/>
      <c r="AZ256" s="117"/>
      <c r="BA256" s="123">
        <v>0</v>
      </c>
      <c r="BB256" s="120">
        <f t="shared" si="412"/>
        <v>0.85</v>
      </c>
      <c r="BC256" s="121">
        <f t="shared" si="413"/>
        <v>0</v>
      </c>
      <c r="BD256" s="121">
        <v>0</v>
      </c>
      <c r="BE256" s="121">
        <f t="shared" si="414"/>
        <v>0</v>
      </c>
      <c r="BF256" s="122">
        <f t="shared" si="415"/>
        <v>0</v>
      </c>
      <c r="BG256" s="295">
        <f t="shared" si="416"/>
        <v>0</v>
      </c>
      <c r="BH256" s="305">
        <v>0</v>
      </c>
      <c r="BI256" s="306">
        <v>0</v>
      </c>
      <c r="BJ256" s="306">
        <v>0</v>
      </c>
      <c r="BK256" s="307">
        <v>0</v>
      </c>
      <c r="BL256" s="307">
        <v>0</v>
      </c>
    </row>
    <row r="257" spans="1:119" x14ac:dyDescent="0.2">
      <c r="A257" s="827"/>
      <c r="B257" s="828"/>
      <c r="C257" s="828"/>
      <c r="D257" s="828"/>
      <c r="E257" s="828"/>
      <c r="F257" s="828"/>
      <c r="G257" s="828"/>
      <c r="H257" s="828"/>
      <c r="I257" s="828"/>
      <c r="J257" s="829"/>
      <c r="K257" s="247">
        <v>0</v>
      </c>
      <c r="L257" s="611">
        <f t="shared" si="398"/>
        <v>0.85</v>
      </c>
      <c r="M257" s="245">
        <f t="shared" si="399"/>
        <v>0</v>
      </c>
      <c r="N257" s="592">
        <f t="shared" si="400"/>
        <v>0</v>
      </c>
      <c r="O257" s="592">
        <f t="shared" si="401"/>
        <v>0</v>
      </c>
      <c r="P257" s="596">
        <f t="shared" si="402"/>
        <v>0</v>
      </c>
      <c r="Q257" s="380"/>
      <c r="R257" s="380"/>
      <c r="S257" s="380"/>
      <c r="T257" s="381"/>
      <c r="U257" s="382">
        <f t="shared" si="403"/>
        <v>0</v>
      </c>
      <c r="V257" s="350">
        <v>0</v>
      </c>
      <c r="W257" s="355">
        <v>0</v>
      </c>
      <c r="X257" s="355">
        <v>0</v>
      </c>
      <c r="Y257" s="432">
        <v>0</v>
      </c>
      <c r="Z257" s="287">
        <v>0</v>
      </c>
      <c r="AA257" s="287">
        <v>0</v>
      </c>
      <c r="AB257" s="225">
        <v>0</v>
      </c>
      <c r="AC257" s="225">
        <v>0</v>
      </c>
      <c r="AD257" s="227">
        <v>0</v>
      </c>
      <c r="AE257" s="304">
        <v>0</v>
      </c>
      <c r="AF257" s="138"/>
      <c r="AG257" s="117"/>
      <c r="AH257" s="118"/>
      <c r="AI257" s="119">
        <v>0</v>
      </c>
      <c r="AJ257" s="120">
        <f t="shared" si="404"/>
        <v>0.85</v>
      </c>
      <c r="AK257" s="121">
        <f t="shared" si="405"/>
        <v>0</v>
      </c>
      <c r="AL257" s="121">
        <v>0</v>
      </c>
      <c r="AM257" s="121">
        <f t="shared" si="406"/>
        <v>0</v>
      </c>
      <c r="AN257" s="122">
        <f t="shared" si="407"/>
        <v>0</v>
      </c>
      <c r="AO257" s="138"/>
      <c r="AP257" s="117"/>
      <c r="AQ257" s="117"/>
      <c r="AR257" s="123">
        <v>0</v>
      </c>
      <c r="AS257" s="120">
        <f t="shared" si="408"/>
        <v>0.85</v>
      </c>
      <c r="AT257" s="121">
        <f t="shared" si="409"/>
        <v>0</v>
      </c>
      <c r="AU257" s="121">
        <v>0</v>
      </c>
      <c r="AV257" s="121">
        <f t="shared" si="410"/>
        <v>0</v>
      </c>
      <c r="AW257" s="122">
        <f t="shared" si="411"/>
        <v>0</v>
      </c>
      <c r="AX257" s="138"/>
      <c r="AY257" s="117"/>
      <c r="AZ257" s="117"/>
      <c r="BA257" s="123">
        <v>0</v>
      </c>
      <c r="BB257" s="120">
        <f t="shared" si="412"/>
        <v>0.85</v>
      </c>
      <c r="BC257" s="121">
        <f t="shared" si="413"/>
        <v>0</v>
      </c>
      <c r="BD257" s="121">
        <v>0</v>
      </c>
      <c r="BE257" s="121">
        <f t="shared" si="414"/>
        <v>0</v>
      </c>
      <c r="BF257" s="122">
        <f t="shared" si="415"/>
        <v>0</v>
      </c>
      <c r="BG257" s="295">
        <f t="shared" si="416"/>
        <v>0</v>
      </c>
      <c r="BH257" s="305">
        <v>0</v>
      </c>
      <c r="BI257" s="306">
        <v>0</v>
      </c>
      <c r="BJ257" s="306">
        <v>0</v>
      </c>
      <c r="BK257" s="307">
        <v>0</v>
      </c>
      <c r="BL257" s="307">
        <v>0</v>
      </c>
    </row>
    <row r="258" spans="1:119" x14ac:dyDescent="0.2">
      <c r="A258" s="827"/>
      <c r="B258" s="828"/>
      <c r="C258" s="828"/>
      <c r="D258" s="828"/>
      <c r="E258" s="828"/>
      <c r="F258" s="828"/>
      <c r="G258" s="828"/>
      <c r="H258" s="828"/>
      <c r="I258" s="828"/>
      <c r="J258" s="829"/>
      <c r="K258" s="247">
        <v>0</v>
      </c>
      <c r="L258" s="611">
        <f t="shared" si="398"/>
        <v>0.85</v>
      </c>
      <c r="M258" s="245">
        <f t="shared" si="399"/>
        <v>0</v>
      </c>
      <c r="N258" s="592">
        <f t="shared" si="400"/>
        <v>0</v>
      </c>
      <c r="O258" s="592">
        <f t="shared" si="401"/>
        <v>0</v>
      </c>
      <c r="P258" s="596">
        <f t="shared" si="402"/>
        <v>0</v>
      </c>
      <c r="Q258" s="380"/>
      <c r="R258" s="380"/>
      <c r="S258" s="380"/>
      <c r="T258" s="381"/>
      <c r="U258" s="382">
        <f t="shared" si="403"/>
        <v>0</v>
      </c>
      <c r="V258" s="350">
        <v>0</v>
      </c>
      <c r="W258" s="355">
        <v>0</v>
      </c>
      <c r="X258" s="355">
        <v>0</v>
      </c>
      <c r="Y258" s="432">
        <v>0</v>
      </c>
      <c r="Z258" s="287">
        <v>0</v>
      </c>
      <c r="AA258" s="287">
        <v>0</v>
      </c>
      <c r="AB258" s="225">
        <v>0</v>
      </c>
      <c r="AC258" s="225">
        <v>0</v>
      </c>
      <c r="AD258" s="227">
        <v>0</v>
      </c>
      <c r="AE258" s="304">
        <v>0</v>
      </c>
      <c r="AF258" s="138"/>
      <c r="AG258" s="117"/>
      <c r="AH258" s="118"/>
      <c r="AI258" s="119">
        <v>0</v>
      </c>
      <c r="AJ258" s="120">
        <f t="shared" si="404"/>
        <v>0.85</v>
      </c>
      <c r="AK258" s="121">
        <f t="shared" si="405"/>
        <v>0</v>
      </c>
      <c r="AL258" s="121">
        <v>0</v>
      </c>
      <c r="AM258" s="121">
        <f t="shared" si="406"/>
        <v>0</v>
      </c>
      <c r="AN258" s="122">
        <f t="shared" si="407"/>
        <v>0</v>
      </c>
      <c r="AO258" s="138"/>
      <c r="AP258" s="117"/>
      <c r="AQ258" s="117"/>
      <c r="AR258" s="123">
        <v>0</v>
      </c>
      <c r="AS258" s="120">
        <f t="shared" si="408"/>
        <v>0.85</v>
      </c>
      <c r="AT258" s="121">
        <f t="shared" si="409"/>
        <v>0</v>
      </c>
      <c r="AU258" s="121">
        <v>0</v>
      </c>
      <c r="AV258" s="121">
        <f t="shared" si="410"/>
        <v>0</v>
      </c>
      <c r="AW258" s="122">
        <f t="shared" si="411"/>
        <v>0</v>
      </c>
      <c r="AX258" s="138"/>
      <c r="AY258" s="117"/>
      <c r="AZ258" s="117"/>
      <c r="BA258" s="123">
        <v>0</v>
      </c>
      <c r="BB258" s="120">
        <f t="shared" si="412"/>
        <v>0.85</v>
      </c>
      <c r="BC258" s="121">
        <f t="shared" si="413"/>
        <v>0</v>
      </c>
      <c r="BD258" s="121">
        <v>0</v>
      </c>
      <c r="BE258" s="121">
        <f t="shared" si="414"/>
        <v>0</v>
      </c>
      <c r="BF258" s="122">
        <f t="shared" si="415"/>
        <v>0</v>
      </c>
      <c r="BG258" s="295">
        <f t="shared" si="416"/>
        <v>0</v>
      </c>
      <c r="BH258" s="305">
        <v>0</v>
      </c>
      <c r="BI258" s="306">
        <v>0</v>
      </c>
      <c r="BJ258" s="306">
        <v>0</v>
      </c>
      <c r="BK258" s="307">
        <v>0</v>
      </c>
      <c r="BL258" s="307">
        <v>0</v>
      </c>
    </row>
    <row r="259" spans="1:119" x14ac:dyDescent="0.2">
      <c r="A259" s="827"/>
      <c r="B259" s="828"/>
      <c r="C259" s="828"/>
      <c r="D259" s="828"/>
      <c r="E259" s="828"/>
      <c r="F259" s="828"/>
      <c r="G259" s="828"/>
      <c r="H259" s="828"/>
      <c r="I259" s="828"/>
      <c r="J259" s="829"/>
      <c r="K259" s="247">
        <v>0</v>
      </c>
      <c r="L259" s="611">
        <f t="shared" si="398"/>
        <v>0.85</v>
      </c>
      <c r="M259" s="245">
        <f t="shared" si="399"/>
        <v>0</v>
      </c>
      <c r="N259" s="592">
        <f t="shared" si="400"/>
        <v>0</v>
      </c>
      <c r="O259" s="592">
        <f t="shared" si="401"/>
        <v>0</v>
      </c>
      <c r="P259" s="596">
        <f t="shared" si="402"/>
        <v>0</v>
      </c>
      <c r="Q259" s="380"/>
      <c r="R259" s="380"/>
      <c r="S259" s="380"/>
      <c r="T259" s="381"/>
      <c r="U259" s="382">
        <f t="shared" si="403"/>
        <v>0</v>
      </c>
      <c r="V259" s="350">
        <v>0</v>
      </c>
      <c r="W259" s="355">
        <v>0</v>
      </c>
      <c r="X259" s="355">
        <v>0</v>
      </c>
      <c r="Y259" s="432">
        <v>0</v>
      </c>
      <c r="Z259" s="287">
        <v>0</v>
      </c>
      <c r="AA259" s="287">
        <v>0</v>
      </c>
      <c r="AB259" s="225">
        <v>0</v>
      </c>
      <c r="AC259" s="225">
        <v>0</v>
      </c>
      <c r="AD259" s="227">
        <v>0</v>
      </c>
      <c r="AE259" s="304">
        <v>0</v>
      </c>
      <c r="AF259" s="138"/>
      <c r="AG259" s="117"/>
      <c r="AH259" s="118"/>
      <c r="AI259" s="119">
        <v>0</v>
      </c>
      <c r="AJ259" s="120">
        <f t="shared" si="404"/>
        <v>0.85</v>
      </c>
      <c r="AK259" s="121">
        <f t="shared" si="405"/>
        <v>0</v>
      </c>
      <c r="AL259" s="121">
        <v>0</v>
      </c>
      <c r="AM259" s="121">
        <f t="shared" si="406"/>
        <v>0</v>
      </c>
      <c r="AN259" s="122">
        <f t="shared" si="407"/>
        <v>0</v>
      </c>
      <c r="AO259" s="138"/>
      <c r="AP259" s="117"/>
      <c r="AQ259" s="117"/>
      <c r="AR259" s="123">
        <v>0</v>
      </c>
      <c r="AS259" s="120">
        <f t="shared" si="408"/>
        <v>0.85</v>
      </c>
      <c r="AT259" s="121">
        <f t="shared" si="409"/>
        <v>0</v>
      </c>
      <c r="AU259" s="121">
        <v>0</v>
      </c>
      <c r="AV259" s="121">
        <f t="shared" si="410"/>
        <v>0</v>
      </c>
      <c r="AW259" s="122">
        <f t="shared" si="411"/>
        <v>0</v>
      </c>
      <c r="AX259" s="138"/>
      <c r="AY259" s="117"/>
      <c r="AZ259" s="117"/>
      <c r="BA259" s="123">
        <v>0</v>
      </c>
      <c r="BB259" s="120">
        <f t="shared" si="412"/>
        <v>0.85</v>
      </c>
      <c r="BC259" s="121">
        <f t="shared" si="413"/>
        <v>0</v>
      </c>
      <c r="BD259" s="121">
        <v>0</v>
      </c>
      <c r="BE259" s="121">
        <f t="shared" si="414"/>
        <v>0</v>
      </c>
      <c r="BF259" s="122">
        <f t="shared" si="415"/>
        <v>0</v>
      </c>
      <c r="BG259" s="295">
        <f t="shared" si="416"/>
        <v>0</v>
      </c>
      <c r="BH259" s="305">
        <v>0</v>
      </c>
      <c r="BI259" s="306">
        <v>0</v>
      </c>
      <c r="BJ259" s="306">
        <v>0</v>
      </c>
      <c r="BK259" s="307">
        <v>0</v>
      </c>
      <c r="BL259" s="307">
        <v>0</v>
      </c>
    </row>
    <row r="260" spans="1:119" x14ac:dyDescent="0.2">
      <c r="A260" s="827"/>
      <c r="B260" s="828"/>
      <c r="C260" s="828"/>
      <c r="D260" s="828"/>
      <c r="E260" s="828"/>
      <c r="F260" s="828"/>
      <c r="G260" s="828"/>
      <c r="H260" s="828"/>
      <c r="I260" s="828"/>
      <c r="J260" s="829"/>
      <c r="K260" s="247">
        <v>0</v>
      </c>
      <c r="L260" s="611">
        <f t="shared" si="398"/>
        <v>0.85</v>
      </c>
      <c r="M260" s="245">
        <f t="shared" si="399"/>
        <v>0</v>
      </c>
      <c r="N260" s="592">
        <f t="shared" si="400"/>
        <v>0</v>
      </c>
      <c r="O260" s="592">
        <f t="shared" si="401"/>
        <v>0</v>
      </c>
      <c r="P260" s="596">
        <f t="shared" si="402"/>
        <v>0</v>
      </c>
      <c r="Q260" s="380"/>
      <c r="R260" s="380"/>
      <c r="S260" s="380"/>
      <c r="T260" s="381"/>
      <c r="U260" s="382">
        <f t="shared" si="403"/>
        <v>0</v>
      </c>
      <c r="V260" s="350">
        <v>0</v>
      </c>
      <c r="W260" s="355">
        <v>0</v>
      </c>
      <c r="X260" s="355">
        <v>0</v>
      </c>
      <c r="Y260" s="432">
        <v>0</v>
      </c>
      <c r="Z260" s="287">
        <v>0</v>
      </c>
      <c r="AA260" s="287">
        <v>0</v>
      </c>
      <c r="AB260" s="225">
        <v>0</v>
      </c>
      <c r="AC260" s="225">
        <v>0</v>
      </c>
      <c r="AD260" s="227">
        <v>0</v>
      </c>
      <c r="AE260" s="304">
        <v>0</v>
      </c>
      <c r="AF260" s="138"/>
      <c r="AG260" s="117"/>
      <c r="AH260" s="118"/>
      <c r="AI260" s="119">
        <v>0</v>
      </c>
      <c r="AJ260" s="120">
        <f t="shared" si="404"/>
        <v>0.85</v>
      </c>
      <c r="AK260" s="121">
        <f t="shared" si="405"/>
        <v>0</v>
      </c>
      <c r="AL260" s="121">
        <v>0</v>
      </c>
      <c r="AM260" s="121">
        <f t="shared" si="406"/>
        <v>0</v>
      </c>
      <c r="AN260" s="122">
        <f t="shared" si="407"/>
        <v>0</v>
      </c>
      <c r="AO260" s="138"/>
      <c r="AP260" s="117"/>
      <c r="AQ260" s="117"/>
      <c r="AR260" s="123">
        <v>0</v>
      </c>
      <c r="AS260" s="120">
        <f t="shared" si="408"/>
        <v>0.85</v>
      </c>
      <c r="AT260" s="121">
        <f t="shared" si="409"/>
        <v>0</v>
      </c>
      <c r="AU260" s="121">
        <v>0</v>
      </c>
      <c r="AV260" s="121">
        <f t="shared" si="410"/>
        <v>0</v>
      </c>
      <c r="AW260" s="122">
        <f t="shared" si="411"/>
        <v>0</v>
      </c>
      <c r="AX260" s="138"/>
      <c r="AY260" s="117"/>
      <c r="AZ260" s="117"/>
      <c r="BA260" s="123">
        <v>0</v>
      </c>
      <c r="BB260" s="120">
        <f t="shared" si="412"/>
        <v>0.85</v>
      </c>
      <c r="BC260" s="121">
        <f t="shared" si="413"/>
        <v>0</v>
      </c>
      <c r="BD260" s="121">
        <v>0</v>
      </c>
      <c r="BE260" s="121">
        <f t="shared" si="414"/>
        <v>0</v>
      </c>
      <c r="BF260" s="122">
        <f t="shared" si="415"/>
        <v>0</v>
      </c>
      <c r="BG260" s="295">
        <f t="shared" si="416"/>
        <v>0</v>
      </c>
      <c r="BH260" s="305">
        <v>0</v>
      </c>
      <c r="BI260" s="306">
        <v>0</v>
      </c>
      <c r="BJ260" s="306">
        <v>0</v>
      </c>
      <c r="BK260" s="307">
        <v>0</v>
      </c>
      <c r="BL260" s="307">
        <v>0</v>
      </c>
    </row>
    <row r="261" spans="1:119" x14ac:dyDescent="0.2">
      <c r="A261" s="827"/>
      <c r="B261" s="828"/>
      <c r="C261" s="828"/>
      <c r="D261" s="828"/>
      <c r="E261" s="828"/>
      <c r="F261" s="828"/>
      <c r="G261" s="828"/>
      <c r="H261" s="828"/>
      <c r="I261" s="828"/>
      <c r="J261" s="829"/>
      <c r="K261" s="247">
        <v>0</v>
      </c>
      <c r="L261" s="611">
        <f t="shared" si="398"/>
        <v>0.85</v>
      </c>
      <c r="M261" s="245">
        <f t="shared" si="399"/>
        <v>0</v>
      </c>
      <c r="N261" s="592">
        <f t="shared" si="400"/>
        <v>0</v>
      </c>
      <c r="O261" s="592">
        <f t="shared" si="401"/>
        <v>0</v>
      </c>
      <c r="P261" s="596">
        <f t="shared" si="402"/>
        <v>0</v>
      </c>
      <c r="Q261" s="380"/>
      <c r="R261" s="380"/>
      <c r="S261" s="380"/>
      <c r="T261" s="381"/>
      <c r="U261" s="382">
        <f t="shared" si="403"/>
        <v>0</v>
      </c>
      <c r="V261" s="350">
        <v>0</v>
      </c>
      <c r="W261" s="355">
        <v>0</v>
      </c>
      <c r="X261" s="355">
        <v>0</v>
      </c>
      <c r="Y261" s="432">
        <v>0</v>
      </c>
      <c r="Z261" s="287">
        <v>0</v>
      </c>
      <c r="AA261" s="287">
        <v>0</v>
      </c>
      <c r="AB261" s="225">
        <v>0</v>
      </c>
      <c r="AC261" s="225">
        <v>0</v>
      </c>
      <c r="AD261" s="227">
        <v>0</v>
      </c>
      <c r="AE261" s="304">
        <v>0</v>
      </c>
      <c r="AF261" s="138"/>
      <c r="AG261" s="117"/>
      <c r="AH261" s="118"/>
      <c r="AI261" s="119">
        <v>0</v>
      </c>
      <c r="AJ261" s="120">
        <f t="shared" si="404"/>
        <v>0.85</v>
      </c>
      <c r="AK261" s="121">
        <f t="shared" si="405"/>
        <v>0</v>
      </c>
      <c r="AL261" s="121">
        <v>0</v>
      </c>
      <c r="AM261" s="121">
        <f t="shared" si="406"/>
        <v>0</v>
      </c>
      <c r="AN261" s="122">
        <f t="shared" si="407"/>
        <v>0</v>
      </c>
      <c r="AO261" s="138"/>
      <c r="AP261" s="117"/>
      <c r="AQ261" s="117"/>
      <c r="AR261" s="123">
        <v>0</v>
      </c>
      <c r="AS261" s="120">
        <f t="shared" si="408"/>
        <v>0.85</v>
      </c>
      <c r="AT261" s="121">
        <f t="shared" si="409"/>
        <v>0</v>
      </c>
      <c r="AU261" s="121">
        <v>0</v>
      </c>
      <c r="AV261" s="121">
        <f t="shared" si="410"/>
        <v>0</v>
      </c>
      <c r="AW261" s="122">
        <f t="shared" si="411"/>
        <v>0</v>
      </c>
      <c r="AX261" s="138"/>
      <c r="AY261" s="117"/>
      <c r="AZ261" s="117"/>
      <c r="BA261" s="123">
        <v>0</v>
      </c>
      <c r="BB261" s="120">
        <f t="shared" si="412"/>
        <v>0.85</v>
      </c>
      <c r="BC261" s="121">
        <f t="shared" ref="BC261:BC267" si="417">ROUND(BA261/BB261,2)</f>
        <v>0</v>
      </c>
      <c r="BD261" s="121">
        <v>0</v>
      </c>
      <c r="BE261" s="121">
        <f t="shared" si="414"/>
        <v>0</v>
      </c>
      <c r="BF261" s="122">
        <f t="shared" si="415"/>
        <v>0</v>
      </c>
      <c r="BG261" s="295">
        <f t="shared" si="416"/>
        <v>0</v>
      </c>
      <c r="BH261" s="305">
        <v>0</v>
      </c>
      <c r="BI261" s="306">
        <v>0</v>
      </c>
      <c r="BJ261" s="306">
        <v>0</v>
      </c>
      <c r="BK261" s="307">
        <v>0</v>
      </c>
      <c r="BL261" s="307">
        <v>0</v>
      </c>
    </row>
    <row r="262" spans="1:119" x14ac:dyDescent="0.2">
      <c r="A262" s="827"/>
      <c r="B262" s="828"/>
      <c r="C262" s="828"/>
      <c r="D262" s="828"/>
      <c r="E262" s="828"/>
      <c r="F262" s="828"/>
      <c r="G262" s="828"/>
      <c r="H262" s="828"/>
      <c r="I262" s="828"/>
      <c r="J262" s="829"/>
      <c r="K262" s="247">
        <v>0</v>
      </c>
      <c r="L262" s="611">
        <f t="shared" si="398"/>
        <v>0.85</v>
      </c>
      <c r="M262" s="245">
        <f t="shared" si="399"/>
        <v>0</v>
      </c>
      <c r="N262" s="592">
        <f t="shared" si="400"/>
        <v>0</v>
      </c>
      <c r="O262" s="592">
        <f t="shared" si="401"/>
        <v>0</v>
      </c>
      <c r="P262" s="596">
        <f t="shared" si="402"/>
        <v>0</v>
      </c>
      <c r="Q262" s="380"/>
      <c r="R262" s="380"/>
      <c r="S262" s="380"/>
      <c r="T262" s="381"/>
      <c r="U262" s="382">
        <f t="shared" si="403"/>
        <v>0</v>
      </c>
      <c r="V262" s="350">
        <v>0</v>
      </c>
      <c r="W262" s="355">
        <v>0</v>
      </c>
      <c r="X262" s="355">
        <v>0</v>
      </c>
      <c r="Y262" s="432">
        <v>0</v>
      </c>
      <c r="Z262" s="287">
        <v>0</v>
      </c>
      <c r="AA262" s="287">
        <v>0</v>
      </c>
      <c r="AB262" s="225">
        <v>0</v>
      </c>
      <c r="AC262" s="225">
        <v>0</v>
      </c>
      <c r="AD262" s="227">
        <v>0</v>
      </c>
      <c r="AE262" s="304">
        <v>0</v>
      </c>
      <c r="AF262" s="138"/>
      <c r="AG262" s="117"/>
      <c r="AH262" s="118"/>
      <c r="AI262" s="119">
        <v>0</v>
      </c>
      <c r="AJ262" s="120">
        <f t="shared" si="404"/>
        <v>0.85</v>
      </c>
      <c r="AK262" s="121">
        <f t="shared" si="405"/>
        <v>0</v>
      </c>
      <c r="AL262" s="121">
        <v>0</v>
      </c>
      <c r="AM262" s="121">
        <f t="shared" si="406"/>
        <v>0</v>
      </c>
      <c r="AN262" s="122">
        <f t="shared" si="407"/>
        <v>0</v>
      </c>
      <c r="AO262" s="138"/>
      <c r="AP262" s="117"/>
      <c r="AQ262" s="117"/>
      <c r="AR262" s="123">
        <v>0</v>
      </c>
      <c r="AS262" s="120">
        <f t="shared" si="408"/>
        <v>0.85</v>
      </c>
      <c r="AT262" s="121">
        <f t="shared" si="409"/>
        <v>0</v>
      </c>
      <c r="AU262" s="121">
        <v>0</v>
      </c>
      <c r="AV262" s="121">
        <f t="shared" si="410"/>
        <v>0</v>
      </c>
      <c r="AW262" s="122">
        <f t="shared" si="411"/>
        <v>0</v>
      </c>
      <c r="AX262" s="138"/>
      <c r="AY262" s="117"/>
      <c r="AZ262" s="117"/>
      <c r="BA262" s="123">
        <v>0</v>
      </c>
      <c r="BB262" s="120">
        <f t="shared" si="412"/>
        <v>0.85</v>
      </c>
      <c r="BC262" s="121">
        <f t="shared" si="417"/>
        <v>0</v>
      </c>
      <c r="BD262" s="121">
        <v>0</v>
      </c>
      <c r="BE262" s="121">
        <f t="shared" si="414"/>
        <v>0</v>
      </c>
      <c r="BF262" s="122">
        <f t="shared" si="415"/>
        <v>0</v>
      </c>
      <c r="BG262" s="295">
        <f t="shared" si="416"/>
        <v>0</v>
      </c>
      <c r="BH262" s="305">
        <v>0</v>
      </c>
      <c r="BI262" s="306">
        <v>0</v>
      </c>
      <c r="BJ262" s="306">
        <v>0</v>
      </c>
      <c r="BK262" s="307">
        <v>0</v>
      </c>
      <c r="BL262" s="307">
        <v>0</v>
      </c>
    </row>
    <row r="263" spans="1:119" x14ac:dyDescent="0.2">
      <c r="A263" s="827"/>
      <c r="B263" s="828"/>
      <c r="C263" s="828"/>
      <c r="D263" s="828"/>
      <c r="E263" s="828"/>
      <c r="F263" s="828"/>
      <c r="G263" s="828"/>
      <c r="H263" s="828"/>
      <c r="I263" s="828"/>
      <c r="J263" s="829"/>
      <c r="K263" s="247">
        <v>0</v>
      </c>
      <c r="L263" s="611">
        <f t="shared" si="398"/>
        <v>0.85</v>
      </c>
      <c r="M263" s="245">
        <f t="shared" si="399"/>
        <v>0</v>
      </c>
      <c r="N263" s="592">
        <f t="shared" si="400"/>
        <v>0</v>
      </c>
      <c r="O263" s="592">
        <f t="shared" si="401"/>
        <v>0</v>
      </c>
      <c r="P263" s="596">
        <f t="shared" si="402"/>
        <v>0</v>
      </c>
      <c r="Q263" s="380"/>
      <c r="R263" s="380"/>
      <c r="S263" s="380"/>
      <c r="T263" s="381"/>
      <c r="U263" s="382">
        <f t="shared" si="403"/>
        <v>0</v>
      </c>
      <c r="V263" s="350">
        <v>0</v>
      </c>
      <c r="W263" s="355">
        <v>0</v>
      </c>
      <c r="X263" s="355">
        <v>0</v>
      </c>
      <c r="Y263" s="432">
        <v>0</v>
      </c>
      <c r="Z263" s="287">
        <v>0</v>
      </c>
      <c r="AA263" s="287">
        <v>0</v>
      </c>
      <c r="AB263" s="225">
        <v>0</v>
      </c>
      <c r="AC263" s="225">
        <v>0</v>
      </c>
      <c r="AD263" s="227">
        <v>0</v>
      </c>
      <c r="AE263" s="304">
        <v>0</v>
      </c>
      <c r="AF263" s="138"/>
      <c r="AG263" s="117"/>
      <c r="AH263" s="118"/>
      <c r="AI263" s="119">
        <v>0</v>
      </c>
      <c r="AJ263" s="120">
        <f t="shared" si="404"/>
        <v>0.85</v>
      </c>
      <c r="AK263" s="121">
        <f t="shared" si="405"/>
        <v>0</v>
      </c>
      <c r="AL263" s="121">
        <v>0</v>
      </c>
      <c r="AM263" s="121">
        <f t="shared" si="406"/>
        <v>0</v>
      </c>
      <c r="AN263" s="122">
        <f t="shared" si="407"/>
        <v>0</v>
      </c>
      <c r="AO263" s="138"/>
      <c r="AP263" s="117"/>
      <c r="AQ263" s="117"/>
      <c r="AR263" s="123">
        <v>0</v>
      </c>
      <c r="AS263" s="120">
        <f t="shared" si="408"/>
        <v>0.85</v>
      </c>
      <c r="AT263" s="121">
        <f t="shared" si="409"/>
        <v>0</v>
      </c>
      <c r="AU263" s="121">
        <v>0</v>
      </c>
      <c r="AV263" s="121">
        <f t="shared" si="410"/>
        <v>0</v>
      </c>
      <c r="AW263" s="122">
        <f t="shared" si="411"/>
        <v>0</v>
      </c>
      <c r="AX263" s="138"/>
      <c r="AY263" s="117"/>
      <c r="AZ263" s="117"/>
      <c r="BA263" s="123">
        <v>0</v>
      </c>
      <c r="BB263" s="120">
        <f t="shared" si="412"/>
        <v>0.85</v>
      </c>
      <c r="BC263" s="121">
        <f t="shared" si="417"/>
        <v>0</v>
      </c>
      <c r="BD263" s="121">
        <v>0</v>
      </c>
      <c r="BE263" s="121">
        <f t="shared" si="414"/>
        <v>0</v>
      </c>
      <c r="BF263" s="122">
        <f t="shared" si="415"/>
        <v>0</v>
      </c>
      <c r="BG263" s="295">
        <f t="shared" si="416"/>
        <v>0</v>
      </c>
      <c r="BH263" s="305">
        <v>0</v>
      </c>
      <c r="BI263" s="306">
        <v>0</v>
      </c>
      <c r="BJ263" s="306">
        <v>0</v>
      </c>
      <c r="BK263" s="307">
        <v>0</v>
      </c>
      <c r="BL263" s="307">
        <v>0</v>
      </c>
    </row>
    <row r="264" spans="1:119" x14ac:dyDescent="0.2">
      <c r="A264" s="827"/>
      <c r="B264" s="828"/>
      <c r="C264" s="828"/>
      <c r="D264" s="828"/>
      <c r="E264" s="828"/>
      <c r="F264" s="828"/>
      <c r="G264" s="828"/>
      <c r="H264" s="828"/>
      <c r="I264" s="828"/>
      <c r="J264" s="829"/>
      <c r="K264" s="247">
        <v>0</v>
      </c>
      <c r="L264" s="611">
        <f t="shared" si="398"/>
        <v>0.85</v>
      </c>
      <c r="M264" s="245">
        <f t="shared" si="399"/>
        <v>0</v>
      </c>
      <c r="N264" s="592">
        <f t="shared" si="400"/>
        <v>0</v>
      </c>
      <c r="O264" s="592">
        <f t="shared" si="401"/>
        <v>0</v>
      </c>
      <c r="P264" s="596">
        <f t="shared" si="402"/>
        <v>0</v>
      </c>
      <c r="Q264" s="380"/>
      <c r="R264" s="380"/>
      <c r="S264" s="380"/>
      <c r="T264" s="381"/>
      <c r="U264" s="382">
        <f t="shared" si="403"/>
        <v>0</v>
      </c>
      <c r="V264" s="350">
        <v>0</v>
      </c>
      <c r="W264" s="355">
        <v>0</v>
      </c>
      <c r="X264" s="355">
        <v>0</v>
      </c>
      <c r="Y264" s="432">
        <v>0</v>
      </c>
      <c r="Z264" s="287">
        <v>0</v>
      </c>
      <c r="AA264" s="287">
        <v>0</v>
      </c>
      <c r="AB264" s="225">
        <v>0</v>
      </c>
      <c r="AC264" s="225">
        <v>0</v>
      </c>
      <c r="AD264" s="227">
        <v>0</v>
      </c>
      <c r="AE264" s="304">
        <v>0</v>
      </c>
      <c r="AF264" s="138"/>
      <c r="AG264" s="117"/>
      <c r="AH264" s="118"/>
      <c r="AI264" s="119">
        <v>0</v>
      </c>
      <c r="AJ264" s="120">
        <f t="shared" si="404"/>
        <v>0.85</v>
      </c>
      <c r="AK264" s="121">
        <f t="shared" si="405"/>
        <v>0</v>
      </c>
      <c r="AL264" s="121">
        <v>0</v>
      </c>
      <c r="AM264" s="121">
        <f t="shared" si="406"/>
        <v>0</v>
      </c>
      <c r="AN264" s="122">
        <f t="shared" si="407"/>
        <v>0</v>
      </c>
      <c r="AO264" s="138"/>
      <c r="AP264" s="117"/>
      <c r="AQ264" s="117"/>
      <c r="AR264" s="123">
        <v>0</v>
      </c>
      <c r="AS264" s="120">
        <f t="shared" si="408"/>
        <v>0.85</v>
      </c>
      <c r="AT264" s="121">
        <f t="shared" si="409"/>
        <v>0</v>
      </c>
      <c r="AU264" s="121">
        <v>0</v>
      </c>
      <c r="AV264" s="121">
        <f t="shared" si="410"/>
        <v>0</v>
      </c>
      <c r="AW264" s="122">
        <f t="shared" si="411"/>
        <v>0</v>
      </c>
      <c r="AX264" s="138"/>
      <c r="AY264" s="117"/>
      <c r="AZ264" s="117"/>
      <c r="BA264" s="123">
        <v>0</v>
      </c>
      <c r="BB264" s="120">
        <f t="shared" si="412"/>
        <v>0.85</v>
      </c>
      <c r="BC264" s="121">
        <f t="shared" si="417"/>
        <v>0</v>
      </c>
      <c r="BD264" s="121">
        <v>0</v>
      </c>
      <c r="BE264" s="121">
        <f t="shared" si="414"/>
        <v>0</v>
      </c>
      <c r="BF264" s="122">
        <f t="shared" si="415"/>
        <v>0</v>
      </c>
      <c r="BG264" s="295">
        <f t="shared" si="416"/>
        <v>0</v>
      </c>
      <c r="BH264" s="305">
        <v>0</v>
      </c>
      <c r="BI264" s="306">
        <v>0</v>
      </c>
      <c r="BJ264" s="306">
        <v>0</v>
      </c>
      <c r="BK264" s="307">
        <v>0</v>
      </c>
      <c r="BL264" s="307">
        <v>0</v>
      </c>
    </row>
    <row r="265" spans="1:119" x14ac:dyDescent="0.2">
      <c r="A265" s="827"/>
      <c r="B265" s="828"/>
      <c r="C265" s="828"/>
      <c r="D265" s="828"/>
      <c r="E265" s="828"/>
      <c r="F265" s="828"/>
      <c r="G265" s="828"/>
      <c r="H265" s="828"/>
      <c r="I265" s="828"/>
      <c r="J265" s="829"/>
      <c r="K265" s="247">
        <v>0</v>
      </c>
      <c r="L265" s="611">
        <f t="shared" si="398"/>
        <v>0.85</v>
      </c>
      <c r="M265" s="245">
        <f t="shared" si="399"/>
        <v>0</v>
      </c>
      <c r="N265" s="592">
        <f t="shared" si="400"/>
        <v>0</v>
      </c>
      <c r="O265" s="592">
        <f t="shared" si="401"/>
        <v>0</v>
      </c>
      <c r="P265" s="596">
        <f t="shared" si="402"/>
        <v>0</v>
      </c>
      <c r="Q265" s="380"/>
      <c r="R265" s="380"/>
      <c r="S265" s="380"/>
      <c r="T265" s="381"/>
      <c r="U265" s="382">
        <f t="shared" si="403"/>
        <v>0</v>
      </c>
      <c r="V265" s="350">
        <v>0</v>
      </c>
      <c r="W265" s="355">
        <v>0</v>
      </c>
      <c r="X265" s="355">
        <v>0</v>
      </c>
      <c r="Y265" s="432">
        <v>0</v>
      </c>
      <c r="Z265" s="287">
        <v>0</v>
      </c>
      <c r="AA265" s="287">
        <v>0</v>
      </c>
      <c r="AB265" s="225">
        <v>0</v>
      </c>
      <c r="AC265" s="225">
        <v>0</v>
      </c>
      <c r="AD265" s="227">
        <v>0</v>
      </c>
      <c r="AE265" s="304">
        <v>0</v>
      </c>
      <c r="AF265" s="138"/>
      <c r="AG265" s="117"/>
      <c r="AH265" s="118"/>
      <c r="AI265" s="119">
        <v>0</v>
      </c>
      <c r="AJ265" s="120">
        <f t="shared" si="404"/>
        <v>0.85</v>
      </c>
      <c r="AK265" s="121">
        <f t="shared" si="405"/>
        <v>0</v>
      </c>
      <c r="AL265" s="121">
        <v>0</v>
      </c>
      <c r="AM265" s="121">
        <f t="shared" si="406"/>
        <v>0</v>
      </c>
      <c r="AN265" s="122">
        <f t="shared" si="407"/>
        <v>0</v>
      </c>
      <c r="AO265" s="138"/>
      <c r="AP265" s="117"/>
      <c r="AQ265" s="117"/>
      <c r="AR265" s="123">
        <v>0</v>
      </c>
      <c r="AS265" s="120">
        <f t="shared" si="408"/>
        <v>0.85</v>
      </c>
      <c r="AT265" s="121">
        <f t="shared" si="409"/>
        <v>0</v>
      </c>
      <c r="AU265" s="121">
        <v>0</v>
      </c>
      <c r="AV265" s="121">
        <f t="shared" si="410"/>
        <v>0</v>
      </c>
      <c r="AW265" s="122">
        <f t="shared" si="411"/>
        <v>0</v>
      </c>
      <c r="AX265" s="138"/>
      <c r="AY265" s="117"/>
      <c r="AZ265" s="117"/>
      <c r="BA265" s="123">
        <v>0</v>
      </c>
      <c r="BB265" s="120">
        <f t="shared" si="412"/>
        <v>0.85</v>
      </c>
      <c r="BC265" s="121">
        <f t="shared" si="417"/>
        <v>0</v>
      </c>
      <c r="BD265" s="121">
        <v>0</v>
      </c>
      <c r="BE265" s="121">
        <f t="shared" si="414"/>
        <v>0</v>
      </c>
      <c r="BF265" s="122">
        <f t="shared" si="415"/>
        <v>0</v>
      </c>
      <c r="BG265" s="295">
        <f t="shared" si="416"/>
        <v>0</v>
      </c>
      <c r="BH265" s="305">
        <v>0</v>
      </c>
      <c r="BI265" s="306">
        <v>0</v>
      </c>
      <c r="BJ265" s="306">
        <v>0</v>
      </c>
      <c r="BK265" s="307">
        <v>0</v>
      </c>
      <c r="BL265" s="307">
        <v>0</v>
      </c>
    </row>
    <row r="266" spans="1:119" x14ac:dyDescent="0.2">
      <c r="A266" s="827"/>
      <c r="B266" s="828"/>
      <c r="C266" s="828"/>
      <c r="D266" s="828"/>
      <c r="E266" s="828"/>
      <c r="F266" s="828"/>
      <c r="G266" s="828"/>
      <c r="H266" s="828"/>
      <c r="I266" s="828"/>
      <c r="J266" s="829"/>
      <c r="K266" s="247">
        <v>0</v>
      </c>
      <c r="L266" s="611">
        <f t="shared" si="398"/>
        <v>0.85</v>
      </c>
      <c r="M266" s="245">
        <f t="shared" si="399"/>
        <v>0</v>
      </c>
      <c r="N266" s="592">
        <f t="shared" si="400"/>
        <v>0</v>
      </c>
      <c r="O266" s="592">
        <f t="shared" si="401"/>
        <v>0</v>
      </c>
      <c r="P266" s="596">
        <f t="shared" si="402"/>
        <v>0</v>
      </c>
      <c r="Q266" s="380"/>
      <c r="R266" s="380"/>
      <c r="S266" s="380"/>
      <c r="T266" s="381"/>
      <c r="U266" s="382">
        <f t="shared" si="403"/>
        <v>0</v>
      </c>
      <c r="V266" s="350">
        <v>0</v>
      </c>
      <c r="W266" s="355">
        <v>0</v>
      </c>
      <c r="X266" s="355">
        <v>0</v>
      </c>
      <c r="Y266" s="432">
        <v>0</v>
      </c>
      <c r="Z266" s="287">
        <v>0</v>
      </c>
      <c r="AA266" s="287">
        <v>0</v>
      </c>
      <c r="AB266" s="225">
        <v>0</v>
      </c>
      <c r="AC266" s="225">
        <v>0</v>
      </c>
      <c r="AD266" s="227">
        <v>0</v>
      </c>
      <c r="AE266" s="304">
        <v>0</v>
      </c>
      <c r="AF266" s="138"/>
      <c r="AG266" s="117"/>
      <c r="AH266" s="118"/>
      <c r="AI266" s="119">
        <v>0</v>
      </c>
      <c r="AJ266" s="120">
        <f t="shared" si="404"/>
        <v>0.85</v>
      </c>
      <c r="AK266" s="121">
        <f t="shared" si="405"/>
        <v>0</v>
      </c>
      <c r="AL266" s="121">
        <v>0</v>
      </c>
      <c r="AM266" s="121">
        <f t="shared" si="406"/>
        <v>0</v>
      </c>
      <c r="AN266" s="122">
        <f t="shared" si="407"/>
        <v>0</v>
      </c>
      <c r="AO266" s="138"/>
      <c r="AP266" s="117"/>
      <c r="AQ266" s="117"/>
      <c r="AR266" s="123">
        <v>0</v>
      </c>
      <c r="AS266" s="120">
        <f t="shared" si="408"/>
        <v>0.85</v>
      </c>
      <c r="AT266" s="121">
        <f t="shared" si="409"/>
        <v>0</v>
      </c>
      <c r="AU266" s="121">
        <v>0</v>
      </c>
      <c r="AV266" s="121">
        <f t="shared" si="410"/>
        <v>0</v>
      </c>
      <c r="AW266" s="122">
        <f t="shared" si="411"/>
        <v>0</v>
      </c>
      <c r="AX266" s="138"/>
      <c r="AY266" s="117"/>
      <c r="AZ266" s="117"/>
      <c r="BA266" s="123">
        <v>0</v>
      </c>
      <c r="BB266" s="120">
        <f t="shared" si="412"/>
        <v>0.85</v>
      </c>
      <c r="BC266" s="121">
        <f t="shared" si="417"/>
        <v>0</v>
      </c>
      <c r="BD266" s="121">
        <v>0</v>
      </c>
      <c r="BE266" s="121">
        <f t="shared" si="414"/>
        <v>0</v>
      </c>
      <c r="BF266" s="122">
        <f t="shared" si="415"/>
        <v>0</v>
      </c>
      <c r="BG266" s="295">
        <f t="shared" si="416"/>
        <v>0</v>
      </c>
      <c r="BH266" s="305">
        <v>0</v>
      </c>
      <c r="BI266" s="306">
        <v>0</v>
      </c>
      <c r="BJ266" s="306">
        <v>0</v>
      </c>
      <c r="BK266" s="307">
        <v>0</v>
      </c>
      <c r="BL266" s="307">
        <v>0</v>
      </c>
    </row>
    <row r="267" spans="1:119" x14ac:dyDescent="0.2">
      <c r="A267" s="827"/>
      <c r="B267" s="828"/>
      <c r="C267" s="828"/>
      <c r="D267" s="828"/>
      <c r="E267" s="828"/>
      <c r="F267" s="828"/>
      <c r="G267" s="828"/>
      <c r="H267" s="828"/>
      <c r="I267" s="828"/>
      <c r="J267" s="829"/>
      <c r="K267" s="247">
        <v>0</v>
      </c>
      <c r="L267" s="611">
        <f t="shared" si="398"/>
        <v>0.85</v>
      </c>
      <c r="M267" s="245">
        <f t="shared" si="399"/>
        <v>0</v>
      </c>
      <c r="N267" s="592">
        <f t="shared" si="400"/>
        <v>0</v>
      </c>
      <c r="O267" s="592">
        <f t="shared" si="401"/>
        <v>0</v>
      </c>
      <c r="P267" s="596">
        <f t="shared" si="402"/>
        <v>0</v>
      </c>
      <c r="Q267" s="380"/>
      <c r="R267" s="380"/>
      <c r="S267" s="380"/>
      <c r="T267" s="381"/>
      <c r="U267" s="382">
        <f t="shared" si="403"/>
        <v>0</v>
      </c>
      <c r="V267" s="350">
        <v>0</v>
      </c>
      <c r="W267" s="355">
        <v>0</v>
      </c>
      <c r="X267" s="355">
        <v>0</v>
      </c>
      <c r="Y267" s="432">
        <v>0</v>
      </c>
      <c r="Z267" s="287">
        <v>0</v>
      </c>
      <c r="AA267" s="287">
        <v>0</v>
      </c>
      <c r="AB267" s="225">
        <v>0</v>
      </c>
      <c r="AC267" s="225">
        <v>0</v>
      </c>
      <c r="AD267" s="227">
        <v>0</v>
      </c>
      <c r="AE267" s="304">
        <v>0</v>
      </c>
      <c r="AF267" s="138"/>
      <c r="AG267" s="117"/>
      <c r="AH267" s="118"/>
      <c r="AI267" s="119">
        <v>0</v>
      </c>
      <c r="AJ267" s="120">
        <f t="shared" si="404"/>
        <v>0.85</v>
      </c>
      <c r="AK267" s="121">
        <f t="shared" si="405"/>
        <v>0</v>
      </c>
      <c r="AL267" s="121">
        <v>0</v>
      </c>
      <c r="AM267" s="121">
        <f t="shared" si="406"/>
        <v>0</v>
      </c>
      <c r="AN267" s="122">
        <f t="shared" si="407"/>
        <v>0</v>
      </c>
      <c r="AO267" s="138"/>
      <c r="AP267" s="117"/>
      <c r="AQ267" s="117"/>
      <c r="AR267" s="123">
        <v>0</v>
      </c>
      <c r="AS267" s="120">
        <f t="shared" si="408"/>
        <v>0.85</v>
      </c>
      <c r="AT267" s="121">
        <f t="shared" si="409"/>
        <v>0</v>
      </c>
      <c r="AU267" s="121">
        <v>0</v>
      </c>
      <c r="AV267" s="121">
        <f t="shared" si="410"/>
        <v>0</v>
      </c>
      <c r="AW267" s="122">
        <f t="shared" si="411"/>
        <v>0</v>
      </c>
      <c r="AX267" s="138"/>
      <c r="AY267" s="117"/>
      <c r="AZ267" s="117"/>
      <c r="BA267" s="123">
        <v>0</v>
      </c>
      <c r="BB267" s="120">
        <f t="shared" si="412"/>
        <v>0.85</v>
      </c>
      <c r="BC267" s="121">
        <f t="shared" si="417"/>
        <v>0</v>
      </c>
      <c r="BD267" s="121">
        <v>0</v>
      </c>
      <c r="BE267" s="121">
        <f t="shared" si="414"/>
        <v>0</v>
      </c>
      <c r="BF267" s="122">
        <f t="shared" si="415"/>
        <v>0</v>
      </c>
      <c r="BG267" s="295">
        <f t="shared" si="416"/>
        <v>0</v>
      </c>
      <c r="BH267" s="305">
        <v>0</v>
      </c>
      <c r="BI267" s="306">
        <v>0</v>
      </c>
      <c r="BJ267" s="306">
        <v>0</v>
      </c>
      <c r="BK267" s="307">
        <v>0</v>
      </c>
      <c r="BL267" s="307">
        <v>0</v>
      </c>
    </row>
    <row r="268" spans="1:119" s="293" customFormat="1" x14ac:dyDescent="0.2">
      <c r="A268" s="509" t="s">
        <v>294</v>
      </c>
      <c r="B268" s="510"/>
      <c r="C268" s="510"/>
      <c r="D268" s="510"/>
      <c r="E268" s="510"/>
      <c r="F268" s="510"/>
      <c r="G268" s="510"/>
      <c r="H268" s="510"/>
      <c r="I268" s="510"/>
      <c r="J268" s="511"/>
      <c r="K268" s="887" t="s">
        <v>32</v>
      </c>
      <c r="L268" s="887"/>
      <c r="M268" s="888"/>
      <c r="N268" s="398"/>
      <c r="O268" s="398"/>
      <c r="P268" s="398"/>
      <c r="Q268" s="398"/>
      <c r="R268" s="398"/>
      <c r="S268" s="398"/>
      <c r="T268" s="399"/>
      <c r="U268" s="349"/>
      <c r="V268" s="348"/>
      <c r="W268" s="349"/>
      <c r="X268" s="349"/>
      <c r="Y268" s="425"/>
      <c r="Z268" s="423"/>
      <c r="AA268" s="423"/>
      <c r="AB268" s="423"/>
      <c r="AC268" s="423"/>
      <c r="AD268" s="423"/>
      <c r="AE268" s="115"/>
      <c r="AF268" s="422"/>
      <c r="AG268" s="423"/>
      <c r="AH268" s="423"/>
      <c r="AI268" s="110"/>
      <c r="AJ268" s="137"/>
      <c r="AK268" s="111"/>
      <c r="AL268" s="111"/>
      <c r="AM268" s="111"/>
      <c r="AN268" s="112"/>
      <c r="AO268" s="422"/>
      <c r="AP268" s="423"/>
      <c r="AQ268" s="423"/>
      <c r="AR268" s="113"/>
      <c r="AS268" s="114"/>
      <c r="AT268" s="423"/>
      <c r="AU268" s="111"/>
      <c r="AV268" s="111"/>
      <c r="AW268" s="115"/>
      <c r="AX268" s="422"/>
      <c r="AY268" s="423"/>
      <c r="AZ268" s="423"/>
      <c r="BA268" s="113"/>
      <c r="BB268" s="114"/>
      <c r="BC268" s="423"/>
      <c r="BD268" s="111"/>
      <c r="BE268" s="111"/>
      <c r="BF268" s="115"/>
      <c r="BG268" s="422"/>
      <c r="BH268" s="422"/>
      <c r="BI268" s="423"/>
      <c r="BJ268" s="423"/>
      <c r="BK268" s="423"/>
      <c r="BL268" s="115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</row>
    <row r="269" spans="1:119" x14ac:dyDescent="0.2">
      <c r="A269" s="827" t="s">
        <v>146</v>
      </c>
      <c r="B269" s="828"/>
      <c r="C269" s="828"/>
      <c r="D269" s="828"/>
      <c r="E269" s="828"/>
      <c r="F269" s="828"/>
      <c r="G269" s="828"/>
      <c r="H269" s="828"/>
      <c r="I269" s="828"/>
      <c r="J269" s="829"/>
      <c r="K269" s="247">
        <v>0</v>
      </c>
      <c r="L269" s="611">
        <f t="shared" ref="L269:L274" si="418">$K$5</f>
        <v>0.85</v>
      </c>
      <c r="M269" s="245">
        <f t="shared" ref="M269:M274" si="419">ROUND(K269/L269,2)</f>
        <v>0</v>
      </c>
      <c r="N269" s="592">
        <f>ROUND(M269*$G$4,2)</f>
        <v>0</v>
      </c>
      <c r="O269" s="592">
        <f>ROUND(M269*$G$5,2)</f>
        <v>0</v>
      </c>
      <c r="P269" s="380"/>
      <c r="Q269" s="380"/>
      <c r="R269" s="380"/>
      <c r="S269" s="380"/>
      <c r="T269" s="381"/>
      <c r="U269" s="382">
        <f t="shared" ref="U269:U274" si="420">ROUND(N269+O269+P269+Q269+R269+S269+T269,2)</f>
        <v>0</v>
      </c>
      <c r="V269" s="350">
        <v>0</v>
      </c>
      <c r="W269" s="355">
        <v>0</v>
      </c>
      <c r="X269" s="355">
        <v>0</v>
      </c>
      <c r="Y269" s="432">
        <v>0</v>
      </c>
      <c r="Z269" s="287">
        <v>0</v>
      </c>
      <c r="AA269" s="287">
        <v>0</v>
      </c>
      <c r="AB269" s="225">
        <v>0</v>
      </c>
      <c r="AC269" s="225">
        <v>0</v>
      </c>
      <c r="AD269" s="227">
        <v>0</v>
      </c>
      <c r="AE269" s="304">
        <v>0</v>
      </c>
      <c r="AF269" s="138"/>
      <c r="AG269" s="117"/>
      <c r="AH269" s="118"/>
      <c r="AI269" s="119">
        <v>0</v>
      </c>
      <c r="AJ269" s="120">
        <f t="shared" ref="AJ269:AJ274" si="421">$AJ$5</f>
        <v>0.85</v>
      </c>
      <c r="AK269" s="121">
        <f t="shared" ref="AK269:AK274" si="422">ROUND(AI269/AJ269,2)</f>
        <v>0</v>
      </c>
      <c r="AL269" s="121">
        <v>0</v>
      </c>
      <c r="AM269" s="121">
        <f t="shared" ref="AM269:AM274" si="423">AK269+AL269</f>
        <v>0</v>
      </c>
      <c r="AN269" s="122">
        <f>ROUND((Z269+AA269)-(AM269),2)</f>
        <v>0</v>
      </c>
      <c r="AO269" s="138"/>
      <c r="AP269" s="117"/>
      <c r="AQ269" s="117"/>
      <c r="AR269" s="123">
        <v>0</v>
      </c>
      <c r="AS269" s="120">
        <f t="shared" ref="AS269:AS274" si="424">$AS$5</f>
        <v>0.85</v>
      </c>
      <c r="AT269" s="121">
        <f t="shared" ref="AT269:AT274" si="425">ROUND(AR269/AS269,2)</f>
        <v>0</v>
      </c>
      <c r="AU269" s="121">
        <v>0</v>
      </c>
      <c r="AV269" s="121">
        <f t="shared" ref="AV269:AV274" si="426">AT269+AU269</f>
        <v>0</v>
      </c>
      <c r="AW269" s="122">
        <f t="shared" ref="AW269:AW274" si="427">ROUND((AB269+AC269)-(AV269),2)</f>
        <v>0</v>
      </c>
      <c r="AX269" s="138"/>
      <c r="AY269" s="117"/>
      <c r="AZ269" s="117"/>
      <c r="BA269" s="123">
        <v>0</v>
      </c>
      <c r="BB269" s="120">
        <f t="shared" ref="BB269:BB274" si="428">$BB$5</f>
        <v>0.85</v>
      </c>
      <c r="BC269" s="121">
        <f t="shared" ref="BC269:BC274" si="429">ROUND(BA269/BB269,2)</f>
        <v>0</v>
      </c>
      <c r="BD269" s="121">
        <v>0</v>
      </c>
      <c r="BE269" s="121">
        <f t="shared" ref="BE269:BE274" si="430">BC269+BD269</f>
        <v>0</v>
      </c>
      <c r="BF269" s="122">
        <f t="shared" ref="BF269:BF274" si="431">ROUND((AD269+AE269)-(BE269),2)</f>
        <v>0</v>
      </c>
      <c r="BG269" s="295">
        <f t="shared" ref="BG269:BG274" si="432">U269-V269-W269-X269-AM269-AV269-BE269</f>
        <v>0</v>
      </c>
      <c r="BH269" s="305">
        <v>0</v>
      </c>
      <c r="BI269" s="306">
        <v>0</v>
      </c>
      <c r="BJ269" s="306">
        <v>0</v>
      </c>
      <c r="BK269" s="307">
        <v>0</v>
      </c>
      <c r="BL269" s="307">
        <v>0</v>
      </c>
    </row>
    <row r="270" spans="1:119" ht="12.75" customHeight="1" x14ac:dyDescent="0.2">
      <c r="A270" s="962" t="s">
        <v>295</v>
      </c>
      <c r="B270" s="828"/>
      <c r="C270" s="828"/>
      <c r="D270" s="828"/>
      <c r="E270" s="828"/>
      <c r="F270" s="828"/>
      <c r="G270" s="828"/>
      <c r="H270" s="828"/>
      <c r="I270" s="828"/>
      <c r="J270" s="829"/>
      <c r="K270" s="247">
        <v>0</v>
      </c>
      <c r="L270" s="611">
        <f t="shared" si="418"/>
        <v>0.85</v>
      </c>
      <c r="M270" s="245">
        <f t="shared" si="419"/>
        <v>0</v>
      </c>
      <c r="N270" s="592">
        <f>$G$4*((M270*$G$6)/($G$4+$G$5))</f>
        <v>0</v>
      </c>
      <c r="O270" s="592">
        <f>$G$5*((M270*$G$6)/($G$4+$G$5))</f>
        <v>0</v>
      </c>
      <c r="P270" s="380"/>
      <c r="Q270" s="380"/>
      <c r="R270" s="380"/>
      <c r="S270" s="380"/>
      <c r="T270" s="381"/>
      <c r="U270" s="382">
        <f t="shared" si="420"/>
        <v>0</v>
      </c>
      <c r="V270" s="350">
        <v>0</v>
      </c>
      <c r="W270" s="355">
        <v>0</v>
      </c>
      <c r="X270" s="355">
        <v>0</v>
      </c>
      <c r="Y270" s="432">
        <v>0</v>
      </c>
      <c r="Z270" s="287">
        <v>0</v>
      </c>
      <c r="AA270" s="287">
        <v>0</v>
      </c>
      <c r="AB270" s="225">
        <v>0</v>
      </c>
      <c r="AC270" s="225">
        <v>0</v>
      </c>
      <c r="AD270" s="227">
        <v>0</v>
      </c>
      <c r="AE270" s="304">
        <v>0</v>
      </c>
      <c r="AF270" s="138"/>
      <c r="AG270" s="117"/>
      <c r="AH270" s="118"/>
      <c r="AI270" s="119">
        <v>0</v>
      </c>
      <c r="AJ270" s="120">
        <f t="shared" si="421"/>
        <v>0.85</v>
      </c>
      <c r="AK270" s="121">
        <f t="shared" si="422"/>
        <v>0</v>
      </c>
      <c r="AL270" s="121">
        <v>0</v>
      </c>
      <c r="AM270" s="121">
        <f t="shared" si="423"/>
        <v>0</v>
      </c>
      <c r="AN270" s="122">
        <f>ROUND((Z270+AA270)-(AM270),2)</f>
        <v>0</v>
      </c>
      <c r="AO270" s="138"/>
      <c r="AP270" s="117"/>
      <c r="AQ270" s="117"/>
      <c r="AR270" s="123">
        <v>0</v>
      </c>
      <c r="AS270" s="120">
        <f t="shared" si="424"/>
        <v>0.85</v>
      </c>
      <c r="AT270" s="121">
        <f t="shared" si="425"/>
        <v>0</v>
      </c>
      <c r="AU270" s="121">
        <v>0</v>
      </c>
      <c r="AV270" s="121">
        <f t="shared" si="426"/>
        <v>0</v>
      </c>
      <c r="AW270" s="122">
        <f t="shared" si="427"/>
        <v>0</v>
      </c>
      <c r="AX270" s="138"/>
      <c r="AY270" s="117"/>
      <c r="AZ270" s="117"/>
      <c r="BA270" s="123">
        <v>0</v>
      </c>
      <c r="BB270" s="120">
        <f t="shared" si="428"/>
        <v>0.85</v>
      </c>
      <c r="BC270" s="121">
        <f t="shared" si="429"/>
        <v>0</v>
      </c>
      <c r="BD270" s="121">
        <v>0</v>
      </c>
      <c r="BE270" s="121">
        <f t="shared" si="430"/>
        <v>0</v>
      </c>
      <c r="BF270" s="122">
        <f t="shared" si="431"/>
        <v>0</v>
      </c>
      <c r="BG270" s="295">
        <f t="shared" si="432"/>
        <v>0</v>
      </c>
      <c r="BH270" s="305">
        <v>0</v>
      </c>
      <c r="BI270" s="306">
        <v>0</v>
      </c>
      <c r="BJ270" s="306">
        <v>0</v>
      </c>
      <c r="BK270" s="307">
        <v>0</v>
      </c>
      <c r="BL270" s="307">
        <v>0</v>
      </c>
    </row>
    <row r="271" spans="1:119" x14ac:dyDescent="0.2">
      <c r="A271" s="827" t="s">
        <v>147</v>
      </c>
      <c r="B271" s="828"/>
      <c r="C271" s="828"/>
      <c r="D271" s="828"/>
      <c r="E271" s="828"/>
      <c r="F271" s="828"/>
      <c r="G271" s="828"/>
      <c r="H271" s="828"/>
      <c r="I271" s="828"/>
      <c r="J271" s="829"/>
      <c r="K271" s="247">
        <v>0</v>
      </c>
      <c r="L271" s="611">
        <f t="shared" si="418"/>
        <v>0.85</v>
      </c>
      <c r="M271" s="245">
        <f t="shared" si="419"/>
        <v>0</v>
      </c>
      <c r="N271" s="380"/>
      <c r="O271" s="380"/>
      <c r="P271" s="596">
        <f>ROUND(M271*$G$7,2)</f>
        <v>0</v>
      </c>
      <c r="Q271" s="380"/>
      <c r="R271" s="380"/>
      <c r="S271" s="380"/>
      <c r="T271" s="381"/>
      <c r="U271" s="382">
        <f t="shared" si="420"/>
        <v>0</v>
      </c>
      <c r="V271" s="350">
        <v>0</v>
      </c>
      <c r="W271" s="355">
        <v>0</v>
      </c>
      <c r="X271" s="355">
        <v>0</v>
      </c>
      <c r="Y271" s="432">
        <v>0</v>
      </c>
      <c r="Z271" s="287">
        <v>0</v>
      </c>
      <c r="AA271" s="287">
        <v>0</v>
      </c>
      <c r="AB271" s="225">
        <v>0</v>
      </c>
      <c r="AC271" s="225">
        <v>0</v>
      </c>
      <c r="AD271" s="227">
        <v>0</v>
      </c>
      <c r="AE271" s="304">
        <v>0</v>
      </c>
      <c r="AF271" s="138"/>
      <c r="AG271" s="117"/>
      <c r="AH271" s="118"/>
      <c r="AI271" s="119">
        <v>0</v>
      </c>
      <c r="AJ271" s="120">
        <f t="shared" si="421"/>
        <v>0.85</v>
      </c>
      <c r="AK271" s="121">
        <f t="shared" si="422"/>
        <v>0</v>
      </c>
      <c r="AL271" s="121">
        <v>0</v>
      </c>
      <c r="AM271" s="121">
        <f t="shared" si="423"/>
        <v>0</v>
      </c>
      <c r="AN271" s="122">
        <f>ROUND((Z271+AA271)-(AM271),2)</f>
        <v>0</v>
      </c>
      <c r="AO271" s="138"/>
      <c r="AP271" s="117"/>
      <c r="AQ271" s="117"/>
      <c r="AR271" s="123">
        <v>0</v>
      </c>
      <c r="AS271" s="120">
        <f t="shared" si="424"/>
        <v>0.85</v>
      </c>
      <c r="AT271" s="121">
        <f t="shared" si="425"/>
        <v>0</v>
      </c>
      <c r="AU271" s="121">
        <v>0</v>
      </c>
      <c r="AV271" s="121">
        <f t="shared" si="426"/>
        <v>0</v>
      </c>
      <c r="AW271" s="122">
        <f t="shared" si="427"/>
        <v>0</v>
      </c>
      <c r="AX271" s="138"/>
      <c r="AY271" s="117"/>
      <c r="AZ271" s="117"/>
      <c r="BA271" s="123">
        <v>0</v>
      </c>
      <c r="BB271" s="120">
        <f t="shared" si="428"/>
        <v>0.85</v>
      </c>
      <c r="BC271" s="121">
        <f t="shared" si="429"/>
        <v>0</v>
      </c>
      <c r="BD271" s="121">
        <v>0</v>
      </c>
      <c r="BE271" s="121">
        <f t="shared" si="430"/>
        <v>0</v>
      </c>
      <c r="BF271" s="122">
        <f t="shared" si="431"/>
        <v>0</v>
      </c>
      <c r="BG271" s="295">
        <f t="shared" si="432"/>
        <v>0</v>
      </c>
      <c r="BH271" s="305">
        <v>0</v>
      </c>
      <c r="BI271" s="306">
        <v>0</v>
      </c>
      <c r="BJ271" s="306">
        <v>0</v>
      </c>
      <c r="BK271" s="307">
        <v>0</v>
      </c>
      <c r="BL271" s="307">
        <v>0</v>
      </c>
    </row>
    <row r="272" spans="1:119" ht="12.75" customHeight="1" x14ac:dyDescent="0.2">
      <c r="A272" s="827" t="s">
        <v>148</v>
      </c>
      <c r="B272" s="828"/>
      <c r="C272" s="828"/>
      <c r="D272" s="828"/>
      <c r="E272" s="828"/>
      <c r="F272" s="828"/>
      <c r="G272" s="828"/>
      <c r="H272" s="828"/>
      <c r="I272" s="828"/>
      <c r="J272" s="829"/>
      <c r="K272" s="247">
        <v>0</v>
      </c>
      <c r="L272" s="611">
        <f t="shared" si="418"/>
        <v>0.85</v>
      </c>
      <c r="M272" s="245">
        <f t="shared" si="419"/>
        <v>0</v>
      </c>
      <c r="N272" s="592">
        <f>$G$4*((M272*$G$6)/($G$4+$G$5))</f>
        <v>0</v>
      </c>
      <c r="O272" s="592">
        <f>$G$5*((M272*$G$6)/($G$4+$G$5))</f>
        <v>0</v>
      </c>
      <c r="P272" s="380"/>
      <c r="Q272" s="380"/>
      <c r="R272" s="380"/>
      <c r="S272" s="380"/>
      <c r="T272" s="381"/>
      <c r="U272" s="382">
        <f t="shared" si="420"/>
        <v>0</v>
      </c>
      <c r="V272" s="350">
        <v>0</v>
      </c>
      <c r="W272" s="355">
        <v>0</v>
      </c>
      <c r="X272" s="355">
        <v>0</v>
      </c>
      <c r="Y272" s="432">
        <v>0</v>
      </c>
      <c r="Z272" s="287">
        <v>0</v>
      </c>
      <c r="AA272" s="287">
        <v>0</v>
      </c>
      <c r="AB272" s="225">
        <v>0</v>
      </c>
      <c r="AC272" s="225">
        <v>0</v>
      </c>
      <c r="AD272" s="227">
        <v>0</v>
      </c>
      <c r="AE272" s="304">
        <v>0</v>
      </c>
      <c r="AF272" s="138"/>
      <c r="AG272" s="117"/>
      <c r="AH272" s="118"/>
      <c r="AI272" s="119">
        <v>0</v>
      </c>
      <c r="AJ272" s="120">
        <f t="shared" si="421"/>
        <v>0.85</v>
      </c>
      <c r="AK272" s="121">
        <f t="shared" si="422"/>
        <v>0</v>
      </c>
      <c r="AL272" s="121">
        <v>0</v>
      </c>
      <c r="AM272" s="121">
        <f t="shared" si="423"/>
        <v>0</v>
      </c>
      <c r="AN272" s="122">
        <f>ROUND((Z272+AA272)-(AM272),2)</f>
        <v>0</v>
      </c>
      <c r="AO272" s="138"/>
      <c r="AP272" s="117"/>
      <c r="AQ272" s="117"/>
      <c r="AR272" s="123">
        <v>0</v>
      </c>
      <c r="AS272" s="120">
        <f t="shared" si="424"/>
        <v>0.85</v>
      </c>
      <c r="AT272" s="121">
        <f t="shared" si="425"/>
        <v>0</v>
      </c>
      <c r="AU272" s="121">
        <v>0</v>
      </c>
      <c r="AV272" s="121">
        <f t="shared" si="426"/>
        <v>0</v>
      </c>
      <c r="AW272" s="122">
        <f t="shared" si="427"/>
        <v>0</v>
      </c>
      <c r="AX272" s="138"/>
      <c r="AY272" s="117"/>
      <c r="AZ272" s="117"/>
      <c r="BA272" s="123">
        <v>0</v>
      </c>
      <c r="BB272" s="120">
        <f t="shared" si="428"/>
        <v>0.85</v>
      </c>
      <c r="BC272" s="121">
        <f t="shared" si="429"/>
        <v>0</v>
      </c>
      <c r="BD272" s="121">
        <v>0</v>
      </c>
      <c r="BE272" s="121">
        <f t="shared" si="430"/>
        <v>0</v>
      </c>
      <c r="BF272" s="122">
        <f t="shared" si="431"/>
        <v>0</v>
      </c>
      <c r="BG272" s="295">
        <f t="shared" si="432"/>
        <v>0</v>
      </c>
      <c r="BH272" s="305">
        <v>0</v>
      </c>
      <c r="BI272" s="306">
        <v>0</v>
      </c>
      <c r="BJ272" s="306">
        <v>0</v>
      </c>
      <c r="BK272" s="307">
        <v>0</v>
      </c>
      <c r="BL272" s="307">
        <v>0</v>
      </c>
    </row>
    <row r="273" spans="1:119" x14ac:dyDescent="0.2">
      <c r="A273" s="959" t="s">
        <v>174</v>
      </c>
      <c r="B273" s="960"/>
      <c r="C273" s="960"/>
      <c r="D273" s="960"/>
      <c r="E273" s="960"/>
      <c r="F273" s="961"/>
      <c r="G273" s="846">
        <v>0</v>
      </c>
      <c r="H273" s="847"/>
      <c r="I273" s="833" t="str">
        <f>$K$4</f>
        <v>EUR</v>
      </c>
      <c r="J273" s="833"/>
      <c r="K273" s="249">
        <f>G273/($G$4+$G$5+$G$7)</f>
        <v>0</v>
      </c>
      <c r="L273" s="611">
        <f t="shared" si="418"/>
        <v>0.85</v>
      </c>
      <c r="M273" s="260">
        <f t="shared" si="419"/>
        <v>0</v>
      </c>
      <c r="N273" s="592">
        <f>ROUND(M273*$G$4,2)</f>
        <v>0</v>
      </c>
      <c r="O273" s="592">
        <f>ROUND(M273*$G$5,2)</f>
        <v>0</v>
      </c>
      <c r="P273" s="596">
        <f>ROUND(M273*$G$7,2)</f>
        <v>0</v>
      </c>
      <c r="Q273" s="380"/>
      <c r="R273" s="380"/>
      <c r="S273" s="380"/>
      <c r="T273" s="381"/>
      <c r="U273" s="382">
        <f t="shared" si="420"/>
        <v>0</v>
      </c>
      <c r="V273" s="350">
        <v>0</v>
      </c>
      <c r="W273" s="355">
        <v>0</v>
      </c>
      <c r="X273" s="355">
        <v>0</v>
      </c>
      <c r="Y273" s="432">
        <v>0</v>
      </c>
      <c r="Z273" s="287">
        <v>0</v>
      </c>
      <c r="AA273" s="287">
        <v>0</v>
      </c>
      <c r="AB273" s="225">
        <v>0</v>
      </c>
      <c r="AC273" s="225">
        <v>0</v>
      </c>
      <c r="AD273" s="227">
        <v>0</v>
      </c>
      <c r="AE273" s="304">
        <v>0</v>
      </c>
      <c r="AF273" s="116"/>
      <c r="AG273" s="117"/>
      <c r="AH273" s="118"/>
      <c r="AI273" s="119">
        <v>0</v>
      </c>
      <c r="AJ273" s="120">
        <f t="shared" si="421"/>
        <v>0.85</v>
      </c>
      <c r="AK273" s="121">
        <f t="shared" si="422"/>
        <v>0</v>
      </c>
      <c r="AL273" s="121">
        <v>0</v>
      </c>
      <c r="AM273" s="121">
        <f t="shared" si="423"/>
        <v>0</v>
      </c>
      <c r="AN273" s="122">
        <f>ROUND((Z273+AA273)-(AK273+AL273),2)</f>
        <v>0</v>
      </c>
      <c r="AO273" s="116"/>
      <c r="AP273" s="117"/>
      <c r="AQ273" s="117"/>
      <c r="AR273" s="123">
        <v>0</v>
      </c>
      <c r="AS273" s="120">
        <f t="shared" si="424"/>
        <v>0.85</v>
      </c>
      <c r="AT273" s="125">
        <f t="shared" si="425"/>
        <v>0</v>
      </c>
      <c r="AU273" s="121">
        <v>0</v>
      </c>
      <c r="AV273" s="121">
        <f t="shared" si="426"/>
        <v>0</v>
      </c>
      <c r="AW273" s="122">
        <f t="shared" si="427"/>
        <v>0</v>
      </c>
      <c r="AX273" s="116"/>
      <c r="AY273" s="117"/>
      <c r="AZ273" s="117"/>
      <c r="BA273" s="123">
        <v>0</v>
      </c>
      <c r="BB273" s="120">
        <f t="shared" si="428"/>
        <v>0.85</v>
      </c>
      <c r="BC273" s="125">
        <f t="shared" si="429"/>
        <v>0</v>
      </c>
      <c r="BD273" s="121">
        <v>0</v>
      </c>
      <c r="BE273" s="121">
        <f t="shared" si="430"/>
        <v>0</v>
      </c>
      <c r="BF273" s="122">
        <f t="shared" si="431"/>
        <v>0</v>
      </c>
      <c r="BG273" s="295">
        <f t="shared" si="432"/>
        <v>0</v>
      </c>
      <c r="BH273" s="296">
        <v>0</v>
      </c>
      <c r="BI273" s="297">
        <v>0</v>
      </c>
      <c r="BJ273" s="297">
        <v>0</v>
      </c>
      <c r="BK273" s="298">
        <v>0</v>
      </c>
      <c r="BL273" s="298">
        <v>0</v>
      </c>
    </row>
    <row r="274" spans="1:119" x14ac:dyDescent="0.2">
      <c r="A274" s="856" t="s">
        <v>142</v>
      </c>
      <c r="B274" s="823"/>
      <c r="C274" s="823"/>
      <c r="D274" s="857"/>
      <c r="E274" s="857"/>
      <c r="F274" s="857"/>
      <c r="G274" s="846">
        <v>0</v>
      </c>
      <c r="H274" s="847"/>
      <c r="I274" s="833" t="str">
        <f>$K$4</f>
        <v>EUR</v>
      </c>
      <c r="J274" s="833"/>
      <c r="K274" s="249">
        <f>G274/($G$4+$G$5+$G$7)</f>
        <v>0</v>
      </c>
      <c r="L274" s="611">
        <f t="shared" si="418"/>
        <v>0.85</v>
      </c>
      <c r="M274" s="260">
        <f t="shared" si="419"/>
        <v>0</v>
      </c>
      <c r="N274" s="592">
        <f>ROUND(M274*$G$4,2)</f>
        <v>0</v>
      </c>
      <c r="O274" s="592">
        <f>ROUND(M274*$G$5,2)</f>
        <v>0</v>
      </c>
      <c r="P274" s="596">
        <f>ROUND(M274*$G$7,2)</f>
        <v>0</v>
      </c>
      <c r="Q274" s="380"/>
      <c r="R274" s="380"/>
      <c r="S274" s="380"/>
      <c r="T274" s="381"/>
      <c r="U274" s="382">
        <f t="shared" si="420"/>
        <v>0</v>
      </c>
      <c r="V274" s="350">
        <v>0</v>
      </c>
      <c r="W274" s="355">
        <v>0</v>
      </c>
      <c r="X274" s="355">
        <v>0</v>
      </c>
      <c r="Y274" s="432">
        <v>0</v>
      </c>
      <c r="Z274" s="287">
        <v>0</v>
      </c>
      <c r="AA274" s="287">
        <v>0</v>
      </c>
      <c r="AB274" s="225">
        <v>0</v>
      </c>
      <c r="AC274" s="225">
        <v>0</v>
      </c>
      <c r="AD274" s="227">
        <v>0</v>
      </c>
      <c r="AE274" s="304">
        <v>0</v>
      </c>
      <c r="AF274" s="138"/>
      <c r="AG274" s="117"/>
      <c r="AH274" s="118"/>
      <c r="AI274" s="119">
        <v>0</v>
      </c>
      <c r="AJ274" s="120">
        <f t="shared" si="421"/>
        <v>0.85</v>
      </c>
      <c r="AK274" s="121">
        <f t="shared" si="422"/>
        <v>0</v>
      </c>
      <c r="AL274" s="121">
        <v>0</v>
      </c>
      <c r="AM274" s="121">
        <f t="shared" si="423"/>
        <v>0</v>
      </c>
      <c r="AN274" s="122">
        <f>ROUND((Z274+AA274)-(AK274+AL274),2)</f>
        <v>0</v>
      </c>
      <c r="AO274" s="138"/>
      <c r="AP274" s="117"/>
      <c r="AQ274" s="117"/>
      <c r="AR274" s="123">
        <v>0</v>
      </c>
      <c r="AS274" s="120">
        <f t="shared" si="424"/>
        <v>0.85</v>
      </c>
      <c r="AT274" s="121">
        <f t="shared" si="425"/>
        <v>0</v>
      </c>
      <c r="AU274" s="121">
        <v>0</v>
      </c>
      <c r="AV274" s="121">
        <f t="shared" si="426"/>
        <v>0</v>
      </c>
      <c r="AW274" s="122">
        <f t="shared" si="427"/>
        <v>0</v>
      </c>
      <c r="AX274" s="138"/>
      <c r="AY274" s="117"/>
      <c r="AZ274" s="117"/>
      <c r="BA274" s="123">
        <v>0</v>
      </c>
      <c r="BB274" s="120">
        <f t="shared" si="428"/>
        <v>0.85</v>
      </c>
      <c r="BC274" s="121">
        <f t="shared" si="429"/>
        <v>0</v>
      </c>
      <c r="BD274" s="121">
        <v>0</v>
      </c>
      <c r="BE274" s="121">
        <f t="shared" si="430"/>
        <v>0</v>
      </c>
      <c r="BF274" s="122">
        <f t="shared" si="431"/>
        <v>0</v>
      </c>
      <c r="BG274" s="295">
        <f t="shared" si="432"/>
        <v>0</v>
      </c>
      <c r="BH274" s="305">
        <v>0</v>
      </c>
      <c r="BI274" s="306">
        <v>0</v>
      </c>
      <c r="BJ274" s="306">
        <v>0</v>
      </c>
      <c r="BK274" s="307">
        <v>0</v>
      </c>
      <c r="BL274" s="307">
        <v>0</v>
      </c>
    </row>
    <row r="275" spans="1:119" s="311" customFormat="1" ht="13.5" thickBot="1" x14ac:dyDescent="0.25">
      <c r="A275" s="843" t="s">
        <v>40</v>
      </c>
      <c r="B275" s="844"/>
      <c r="C275" s="844"/>
      <c r="D275" s="844"/>
      <c r="E275" s="844"/>
      <c r="F275" s="844"/>
      <c r="G275" s="844"/>
      <c r="H275" s="844"/>
      <c r="I275" s="844"/>
      <c r="J275" s="844"/>
      <c r="K275" s="845"/>
      <c r="L275" s="610"/>
      <c r="M275" s="250">
        <f t="shared" ref="M275:X275" si="433">SUM(M242:M274)</f>
        <v>0</v>
      </c>
      <c r="N275" s="392">
        <f t="shared" si="433"/>
        <v>0</v>
      </c>
      <c r="O275" s="392">
        <f t="shared" si="433"/>
        <v>0</v>
      </c>
      <c r="P275" s="392">
        <f t="shared" si="433"/>
        <v>0</v>
      </c>
      <c r="Q275" s="392">
        <f t="shared" si="433"/>
        <v>0</v>
      </c>
      <c r="R275" s="392">
        <f t="shared" si="433"/>
        <v>0</v>
      </c>
      <c r="S275" s="392">
        <f t="shared" si="433"/>
        <v>0</v>
      </c>
      <c r="T275" s="392">
        <f t="shared" si="433"/>
        <v>0</v>
      </c>
      <c r="U275" s="393">
        <f t="shared" si="433"/>
        <v>0</v>
      </c>
      <c r="V275" s="352">
        <f t="shared" si="433"/>
        <v>0</v>
      </c>
      <c r="W275" s="353">
        <f t="shared" si="433"/>
        <v>0</v>
      </c>
      <c r="X275" s="353">
        <f t="shared" si="433"/>
        <v>0</v>
      </c>
      <c r="Y275" s="431"/>
      <c r="Z275" s="135">
        <f t="shared" ref="Z275:AE275" si="434">SUM(Z242:Z274)</f>
        <v>0</v>
      </c>
      <c r="AA275" s="135">
        <f t="shared" si="434"/>
        <v>0</v>
      </c>
      <c r="AB275" s="135">
        <f t="shared" si="434"/>
        <v>0</v>
      </c>
      <c r="AC275" s="135">
        <f t="shared" si="434"/>
        <v>0</v>
      </c>
      <c r="AD275" s="135">
        <f t="shared" si="434"/>
        <v>0</v>
      </c>
      <c r="AE275" s="136">
        <f t="shared" si="434"/>
        <v>0</v>
      </c>
      <c r="AF275" s="143"/>
      <c r="AG275" s="144"/>
      <c r="AH275" s="145"/>
      <c r="AI275" s="129"/>
      <c r="AJ275" s="146"/>
      <c r="AK275" s="131">
        <f>SUM(AK242:AK274)</f>
        <v>0</v>
      </c>
      <c r="AL275" s="131">
        <f>SUM(AL242:AL274)</f>
        <v>0</v>
      </c>
      <c r="AM275" s="131">
        <f>SUM(AM242:AM274)</f>
        <v>0</v>
      </c>
      <c r="AN275" s="132">
        <f>SUM(AN242:AN274)</f>
        <v>0</v>
      </c>
      <c r="AO275" s="143"/>
      <c r="AP275" s="144"/>
      <c r="AQ275" s="144"/>
      <c r="AR275" s="147"/>
      <c r="AS275" s="148"/>
      <c r="AT275" s="135">
        <f>SUM(AT242:AT274)</f>
        <v>0</v>
      </c>
      <c r="AU275" s="131">
        <f>SUM(AU242:AU274)</f>
        <v>0</v>
      </c>
      <c r="AV275" s="131">
        <f>SUM(AV242:AV274)</f>
        <v>0</v>
      </c>
      <c r="AW275" s="136">
        <f>SUM(AW242:AW274)</f>
        <v>0</v>
      </c>
      <c r="AX275" s="143"/>
      <c r="AY275" s="144"/>
      <c r="AZ275" s="144"/>
      <c r="BA275" s="147"/>
      <c r="BB275" s="148"/>
      <c r="BC275" s="135">
        <f t="shared" ref="BC275:BL275" si="435">SUM(BC242:BC274)</f>
        <v>0</v>
      </c>
      <c r="BD275" s="131">
        <f t="shared" si="435"/>
        <v>0</v>
      </c>
      <c r="BE275" s="131">
        <f t="shared" si="435"/>
        <v>0</v>
      </c>
      <c r="BF275" s="136">
        <f t="shared" si="435"/>
        <v>0</v>
      </c>
      <c r="BG275" s="314">
        <f t="shared" si="435"/>
        <v>0</v>
      </c>
      <c r="BH275" s="300">
        <f t="shared" si="435"/>
        <v>0</v>
      </c>
      <c r="BI275" s="309">
        <f t="shared" si="435"/>
        <v>0</v>
      </c>
      <c r="BJ275" s="309">
        <f t="shared" si="435"/>
        <v>0</v>
      </c>
      <c r="BK275" s="310">
        <f t="shared" si="435"/>
        <v>0</v>
      </c>
      <c r="BL275" s="310">
        <f t="shared" si="435"/>
        <v>0</v>
      </c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</row>
    <row r="276" spans="1:119" s="293" customFormat="1" x14ac:dyDescent="0.2">
      <c r="A276" s="512" t="s">
        <v>58</v>
      </c>
      <c r="B276" s="513"/>
      <c r="C276" s="513"/>
      <c r="D276" s="513"/>
      <c r="E276" s="513"/>
      <c r="F276" s="513"/>
      <c r="G276" s="513"/>
      <c r="H276" s="513"/>
      <c r="I276" s="513"/>
      <c r="J276" s="514"/>
      <c r="K276" s="862" t="s">
        <v>59</v>
      </c>
      <c r="L276" s="862"/>
      <c r="M276" s="862"/>
      <c r="N276" s="377"/>
      <c r="O276" s="377"/>
      <c r="P276" s="377"/>
      <c r="Q276" s="377"/>
      <c r="R276" s="377"/>
      <c r="S276" s="377"/>
      <c r="T276" s="378"/>
      <c r="U276" s="349"/>
      <c r="V276" s="348"/>
      <c r="W276" s="349"/>
      <c r="X276" s="349"/>
      <c r="Y276" s="425"/>
      <c r="Z276" s="109"/>
      <c r="AA276" s="109"/>
      <c r="AB276" s="109"/>
      <c r="AC276" s="109"/>
      <c r="AD276" s="109"/>
      <c r="AE276" s="115"/>
      <c r="AF276" s="108"/>
      <c r="AG276" s="109"/>
      <c r="AH276" s="109"/>
      <c r="AI276" s="110"/>
      <c r="AJ276" s="137"/>
      <c r="AK276" s="111"/>
      <c r="AL276" s="111"/>
      <c r="AM276" s="111"/>
      <c r="AN276" s="112"/>
      <c r="AO276" s="108"/>
      <c r="AP276" s="109"/>
      <c r="AQ276" s="109"/>
      <c r="AR276" s="113"/>
      <c r="AS276" s="114"/>
      <c r="AT276" s="109"/>
      <c r="AU276" s="111"/>
      <c r="AV276" s="111"/>
      <c r="AW276" s="115"/>
      <c r="AX276" s="108"/>
      <c r="AY276" s="109"/>
      <c r="AZ276" s="109"/>
      <c r="BA276" s="113"/>
      <c r="BB276" s="114"/>
      <c r="BC276" s="109"/>
      <c r="BD276" s="111"/>
      <c r="BE276" s="111"/>
      <c r="BF276" s="115"/>
      <c r="BG276" s="108"/>
      <c r="BH276" s="108"/>
      <c r="BI276" s="109"/>
      <c r="BJ276" s="109"/>
      <c r="BK276" s="109"/>
      <c r="BL276" s="115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</row>
    <row r="277" spans="1:119" ht="12.75" customHeight="1" x14ac:dyDescent="0.2">
      <c r="A277" s="827" t="s">
        <v>45</v>
      </c>
      <c r="B277" s="828"/>
      <c r="C277" s="828"/>
      <c r="D277" s="828"/>
      <c r="E277" s="828"/>
      <c r="F277" s="828"/>
      <c r="G277" s="828"/>
      <c r="H277" s="828"/>
      <c r="I277" s="828"/>
      <c r="J277" s="829"/>
      <c r="K277" s="247">
        <v>0</v>
      </c>
      <c r="L277" s="611">
        <f t="shared" ref="L277:L288" si="436">$K$5</f>
        <v>0.85</v>
      </c>
      <c r="M277" s="245">
        <f t="shared" ref="M277:M288" si="437">ROUND(K277/L277,2)</f>
        <v>0</v>
      </c>
      <c r="N277" s="592">
        <f t="shared" ref="N277:N288" si="438">ROUND(M277*$G$4,2)</f>
        <v>0</v>
      </c>
      <c r="O277" s="592">
        <f t="shared" ref="O277:O288" si="439">ROUND(M277*$G$5,2)</f>
        <v>0</v>
      </c>
      <c r="P277" s="596">
        <f t="shared" ref="P277:P288" si="440">ROUND(M277*$G$7,2)</f>
        <v>0</v>
      </c>
      <c r="Q277" s="380"/>
      <c r="R277" s="380"/>
      <c r="S277" s="380"/>
      <c r="T277" s="381"/>
      <c r="U277" s="382">
        <f t="shared" ref="U277:U288" si="441">ROUND(N277+O277+P277+Q277+R277+S277+T277,2)</f>
        <v>0</v>
      </c>
      <c r="V277" s="350">
        <v>0</v>
      </c>
      <c r="W277" s="355">
        <v>0</v>
      </c>
      <c r="X277" s="355">
        <v>0</v>
      </c>
      <c r="Y277" s="432">
        <v>0</v>
      </c>
      <c r="Z277" s="287">
        <v>0</v>
      </c>
      <c r="AA277" s="287">
        <v>0</v>
      </c>
      <c r="AB277" s="225">
        <v>0</v>
      </c>
      <c r="AC277" s="225">
        <v>0</v>
      </c>
      <c r="AD277" s="227">
        <v>0</v>
      </c>
      <c r="AE277" s="304">
        <v>0</v>
      </c>
      <c r="AF277" s="116"/>
      <c r="AG277" s="117"/>
      <c r="AH277" s="118"/>
      <c r="AI277" s="119">
        <v>0</v>
      </c>
      <c r="AJ277" s="120">
        <f t="shared" ref="AJ277:AJ288" si="442">$AJ$5</f>
        <v>0.85</v>
      </c>
      <c r="AK277" s="121">
        <f t="shared" ref="AK277:AK288" si="443">ROUND(AI277/AJ277,2)</f>
        <v>0</v>
      </c>
      <c r="AL277" s="121">
        <v>0</v>
      </c>
      <c r="AM277" s="121">
        <f t="shared" ref="AM277:AM288" si="444">AK277+AL277</f>
        <v>0</v>
      </c>
      <c r="AN277" s="122">
        <f t="shared" ref="AN277:AN288" si="445">ROUND((Z277+AA277)-(AM277),2)</f>
        <v>0</v>
      </c>
      <c r="AO277" s="116"/>
      <c r="AP277" s="117"/>
      <c r="AQ277" s="117"/>
      <c r="AR277" s="123">
        <v>0</v>
      </c>
      <c r="AS277" s="120">
        <f t="shared" ref="AS277:AS288" si="446">$AS$5</f>
        <v>0.85</v>
      </c>
      <c r="AT277" s="125">
        <f t="shared" ref="AT277:AT288" si="447">ROUND(AR277/AS277,2)</f>
        <v>0</v>
      </c>
      <c r="AU277" s="121">
        <v>0</v>
      </c>
      <c r="AV277" s="121">
        <f t="shared" ref="AV277:AV288" si="448">AT277+AU277</f>
        <v>0</v>
      </c>
      <c r="AW277" s="122">
        <f t="shared" ref="AW277:AW288" si="449">ROUND((AB277+AC277)-(AV277),2)</f>
        <v>0</v>
      </c>
      <c r="AX277" s="116"/>
      <c r="AY277" s="117"/>
      <c r="AZ277" s="117"/>
      <c r="BA277" s="123">
        <v>0</v>
      </c>
      <c r="BB277" s="120">
        <f t="shared" ref="BB277:BB288" si="450">$BB$5</f>
        <v>0.85</v>
      </c>
      <c r="BC277" s="125">
        <f t="shared" ref="BC277:BC288" si="451">ROUND(BA277/BB277,2)</f>
        <v>0</v>
      </c>
      <c r="BD277" s="121">
        <v>0</v>
      </c>
      <c r="BE277" s="121">
        <f t="shared" ref="BE277:BE288" si="452">BC277+BD277</f>
        <v>0</v>
      </c>
      <c r="BF277" s="122">
        <f t="shared" ref="BF277:BF288" si="453">ROUND((AD277+AE277)-(BE277),2)</f>
        <v>0</v>
      </c>
      <c r="BG277" s="295">
        <f t="shared" ref="BG277:BG288" si="454">U277-V277-W277-X277-AM277-AV277-BE277</f>
        <v>0</v>
      </c>
      <c r="BH277" s="296">
        <v>0</v>
      </c>
      <c r="BI277" s="297">
        <v>0</v>
      </c>
      <c r="BJ277" s="297">
        <v>0</v>
      </c>
      <c r="BK277" s="298">
        <v>0</v>
      </c>
      <c r="BL277" s="298">
        <v>0</v>
      </c>
    </row>
    <row r="278" spans="1:119" x14ac:dyDescent="0.2">
      <c r="A278" s="827"/>
      <c r="B278" s="828"/>
      <c r="C278" s="828"/>
      <c r="D278" s="828"/>
      <c r="E278" s="828"/>
      <c r="F278" s="828"/>
      <c r="G278" s="828"/>
      <c r="H278" s="828"/>
      <c r="I278" s="828"/>
      <c r="J278" s="829"/>
      <c r="K278" s="247">
        <v>0</v>
      </c>
      <c r="L278" s="611">
        <f t="shared" si="436"/>
        <v>0.85</v>
      </c>
      <c r="M278" s="245">
        <f t="shared" si="437"/>
        <v>0</v>
      </c>
      <c r="N278" s="592">
        <f t="shared" si="438"/>
        <v>0</v>
      </c>
      <c r="O278" s="592">
        <f t="shared" si="439"/>
        <v>0</v>
      </c>
      <c r="P278" s="596">
        <f t="shared" si="440"/>
        <v>0</v>
      </c>
      <c r="Q278" s="380"/>
      <c r="R278" s="380"/>
      <c r="S278" s="380"/>
      <c r="T278" s="381"/>
      <c r="U278" s="382">
        <f t="shared" si="441"/>
        <v>0</v>
      </c>
      <c r="V278" s="350">
        <v>0</v>
      </c>
      <c r="W278" s="355">
        <v>0</v>
      </c>
      <c r="X278" s="355">
        <v>0</v>
      </c>
      <c r="Y278" s="432">
        <v>0</v>
      </c>
      <c r="Z278" s="287">
        <v>0</v>
      </c>
      <c r="AA278" s="287">
        <v>0</v>
      </c>
      <c r="AB278" s="225">
        <v>0</v>
      </c>
      <c r="AC278" s="225">
        <v>0</v>
      </c>
      <c r="AD278" s="227">
        <v>0</v>
      </c>
      <c r="AE278" s="304">
        <v>0</v>
      </c>
      <c r="AF278" s="138"/>
      <c r="AG278" s="117"/>
      <c r="AH278" s="118"/>
      <c r="AI278" s="119">
        <v>0</v>
      </c>
      <c r="AJ278" s="120">
        <f t="shared" si="442"/>
        <v>0.85</v>
      </c>
      <c r="AK278" s="121">
        <f t="shared" si="443"/>
        <v>0</v>
      </c>
      <c r="AL278" s="121">
        <v>0</v>
      </c>
      <c r="AM278" s="121">
        <f t="shared" si="444"/>
        <v>0</v>
      </c>
      <c r="AN278" s="122">
        <f t="shared" si="445"/>
        <v>0</v>
      </c>
      <c r="AO278" s="138"/>
      <c r="AP278" s="117"/>
      <c r="AQ278" s="117"/>
      <c r="AR278" s="123">
        <v>0</v>
      </c>
      <c r="AS278" s="120">
        <f t="shared" si="446"/>
        <v>0.85</v>
      </c>
      <c r="AT278" s="121">
        <f t="shared" si="447"/>
        <v>0</v>
      </c>
      <c r="AU278" s="121">
        <v>0</v>
      </c>
      <c r="AV278" s="121">
        <f t="shared" si="448"/>
        <v>0</v>
      </c>
      <c r="AW278" s="122">
        <f t="shared" si="449"/>
        <v>0</v>
      </c>
      <c r="AX278" s="138"/>
      <c r="AY278" s="117"/>
      <c r="AZ278" s="117"/>
      <c r="BA278" s="123">
        <v>0</v>
      </c>
      <c r="BB278" s="120">
        <f t="shared" si="450"/>
        <v>0.85</v>
      </c>
      <c r="BC278" s="121">
        <f t="shared" si="451"/>
        <v>0</v>
      </c>
      <c r="BD278" s="121">
        <v>0</v>
      </c>
      <c r="BE278" s="121">
        <f t="shared" si="452"/>
        <v>0</v>
      </c>
      <c r="BF278" s="122">
        <f t="shared" si="453"/>
        <v>0</v>
      </c>
      <c r="BG278" s="295">
        <f t="shared" si="454"/>
        <v>0</v>
      </c>
      <c r="BH278" s="305">
        <v>0</v>
      </c>
      <c r="BI278" s="306">
        <v>0</v>
      </c>
      <c r="BJ278" s="306">
        <v>0</v>
      </c>
      <c r="BK278" s="307">
        <v>0</v>
      </c>
      <c r="BL278" s="307">
        <v>0</v>
      </c>
    </row>
    <row r="279" spans="1:119" x14ac:dyDescent="0.2">
      <c r="A279" s="827"/>
      <c r="B279" s="828"/>
      <c r="C279" s="828"/>
      <c r="D279" s="828"/>
      <c r="E279" s="828"/>
      <c r="F279" s="828"/>
      <c r="G279" s="828"/>
      <c r="H279" s="828"/>
      <c r="I279" s="828"/>
      <c r="J279" s="829"/>
      <c r="K279" s="247">
        <v>0</v>
      </c>
      <c r="L279" s="611">
        <f t="shared" si="436"/>
        <v>0.85</v>
      </c>
      <c r="M279" s="245">
        <f t="shared" si="437"/>
        <v>0</v>
      </c>
      <c r="N279" s="592">
        <f t="shared" si="438"/>
        <v>0</v>
      </c>
      <c r="O279" s="592">
        <f t="shared" si="439"/>
        <v>0</v>
      </c>
      <c r="P279" s="596">
        <f t="shared" si="440"/>
        <v>0</v>
      </c>
      <c r="Q279" s="380"/>
      <c r="R279" s="380"/>
      <c r="S279" s="380"/>
      <c r="T279" s="381"/>
      <c r="U279" s="382">
        <f t="shared" si="441"/>
        <v>0</v>
      </c>
      <c r="V279" s="350">
        <v>0</v>
      </c>
      <c r="W279" s="355">
        <v>0</v>
      </c>
      <c r="X279" s="355">
        <v>0</v>
      </c>
      <c r="Y279" s="432">
        <v>0</v>
      </c>
      <c r="Z279" s="287">
        <v>0</v>
      </c>
      <c r="AA279" s="287">
        <v>0</v>
      </c>
      <c r="AB279" s="225">
        <v>0</v>
      </c>
      <c r="AC279" s="225">
        <v>0</v>
      </c>
      <c r="AD279" s="227">
        <v>0</v>
      </c>
      <c r="AE279" s="304">
        <v>0</v>
      </c>
      <c r="AF279" s="138"/>
      <c r="AG279" s="117"/>
      <c r="AH279" s="118"/>
      <c r="AI279" s="119">
        <v>0</v>
      </c>
      <c r="AJ279" s="120">
        <f t="shared" si="442"/>
        <v>0.85</v>
      </c>
      <c r="AK279" s="121">
        <f t="shared" si="443"/>
        <v>0</v>
      </c>
      <c r="AL279" s="121">
        <v>0</v>
      </c>
      <c r="AM279" s="121">
        <f t="shared" si="444"/>
        <v>0</v>
      </c>
      <c r="AN279" s="122">
        <f t="shared" si="445"/>
        <v>0</v>
      </c>
      <c r="AO279" s="138"/>
      <c r="AP279" s="117"/>
      <c r="AQ279" s="117"/>
      <c r="AR279" s="123">
        <v>0</v>
      </c>
      <c r="AS279" s="120">
        <f t="shared" si="446"/>
        <v>0.85</v>
      </c>
      <c r="AT279" s="121">
        <f t="shared" si="447"/>
        <v>0</v>
      </c>
      <c r="AU279" s="121">
        <v>0</v>
      </c>
      <c r="AV279" s="121">
        <f t="shared" si="448"/>
        <v>0</v>
      </c>
      <c r="AW279" s="122">
        <f t="shared" si="449"/>
        <v>0</v>
      </c>
      <c r="AX279" s="138"/>
      <c r="AY279" s="117"/>
      <c r="AZ279" s="117"/>
      <c r="BA279" s="123">
        <v>0</v>
      </c>
      <c r="BB279" s="120">
        <f t="shared" si="450"/>
        <v>0.85</v>
      </c>
      <c r="BC279" s="121">
        <f t="shared" si="451"/>
        <v>0</v>
      </c>
      <c r="BD279" s="121">
        <v>0</v>
      </c>
      <c r="BE279" s="121">
        <f t="shared" si="452"/>
        <v>0</v>
      </c>
      <c r="BF279" s="122">
        <f t="shared" si="453"/>
        <v>0</v>
      </c>
      <c r="BG279" s="295">
        <f t="shared" si="454"/>
        <v>0</v>
      </c>
      <c r="BH279" s="305">
        <v>0</v>
      </c>
      <c r="BI279" s="306">
        <v>0</v>
      </c>
      <c r="BJ279" s="306">
        <v>0</v>
      </c>
      <c r="BK279" s="307">
        <v>0</v>
      </c>
      <c r="BL279" s="307">
        <v>0</v>
      </c>
    </row>
    <row r="280" spans="1:119" x14ac:dyDescent="0.2">
      <c r="A280" s="827"/>
      <c r="B280" s="828"/>
      <c r="C280" s="828"/>
      <c r="D280" s="828"/>
      <c r="E280" s="828"/>
      <c r="F280" s="828"/>
      <c r="G280" s="828"/>
      <c r="H280" s="828"/>
      <c r="I280" s="828"/>
      <c r="J280" s="829"/>
      <c r="K280" s="247">
        <v>0</v>
      </c>
      <c r="L280" s="611">
        <f t="shared" si="436"/>
        <v>0.85</v>
      </c>
      <c r="M280" s="245">
        <f t="shared" si="437"/>
        <v>0</v>
      </c>
      <c r="N280" s="592">
        <f t="shared" si="438"/>
        <v>0</v>
      </c>
      <c r="O280" s="592">
        <f t="shared" si="439"/>
        <v>0</v>
      </c>
      <c r="P280" s="596">
        <f t="shared" si="440"/>
        <v>0</v>
      </c>
      <c r="Q280" s="380"/>
      <c r="R280" s="380"/>
      <c r="S280" s="380"/>
      <c r="T280" s="381"/>
      <c r="U280" s="382">
        <f t="shared" si="441"/>
        <v>0</v>
      </c>
      <c r="V280" s="350">
        <v>0</v>
      </c>
      <c r="W280" s="355">
        <v>0</v>
      </c>
      <c r="X280" s="355">
        <v>0</v>
      </c>
      <c r="Y280" s="432">
        <v>0</v>
      </c>
      <c r="Z280" s="287">
        <v>0</v>
      </c>
      <c r="AA280" s="287">
        <v>0</v>
      </c>
      <c r="AB280" s="225">
        <v>0</v>
      </c>
      <c r="AC280" s="225">
        <v>0</v>
      </c>
      <c r="AD280" s="227">
        <v>0</v>
      </c>
      <c r="AE280" s="304">
        <v>0</v>
      </c>
      <c r="AF280" s="138"/>
      <c r="AG280" s="117"/>
      <c r="AH280" s="118"/>
      <c r="AI280" s="119">
        <v>0</v>
      </c>
      <c r="AJ280" s="120">
        <f t="shared" si="442"/>
        <v>0.85</v>
      </c>
      <c r="AK280" s="121">
        <f t="shared" si="443"/>
        <v>0</v>
      </c>
      <c r="AL280" s="121">
        <v>0</v>
      </c>
      <c r="AM280" s="121">
        <f t="shared" si="444"/>
        <v>0</v>
      </c>
      <c r="AN280" s="122">
        <f t="shared" si="445"/>
        <v>0</v>
      </c>
      <c r="AO280" s="138"/>
      <c r="AP280" s="117"/>
      <c r="AQ280" s="117"/>
      <c r="AR280" s="123">
        <v>0</v>
      </c>
      <c r="AS280" s="120">
        <f t="shared" si="446"/>
        <v>0.85</v>
      </c>
      <c r="AT280" s="121">
        <f t="shared" si="447"/>
        <v>0</v>
      </c>
      <c r="AU280" s="121">
        <v>0</v>
      </c>
      <c r="AV280" s="121">
        <f t="shared" si="448"/>
        <v>0</v>
      </c>
      <c r="AW280" s="122">
        <f t="shared" si="449"/>
        <v>0</v>
      </c>
      <c r="AX280" s="138"/>
      <c r="AY280" s="117"/>
      <c r="AZ280" s="117"/>
      <c r="BA280" s="123">
        <v>0</v>
      </c>
      <c r="BB280" s="120">
        <f t="shared" si="450"/>
        <v>0.85</v>
      </c>
      <c r="BC280" s="121">
        <f t="shared" si="451"/>
        <v>0</v>
      </c>
      <c r="BD280" s="121">
        <v>0</v>
      </c>
      <c r="BE280" s="121">
        <f t="shared" si="452"/>
        <v>0</v>
      </c>
      <c r="BF280" s="122">
        <f t="shared" si="453"/>
        <v>0</v>
      </c>
      <c r="BG280" s="295">
        <f t="shared" si="454"/>
        <v>0</v>
      </c>
      <c r="BH280" s="305">
        <v>0</v>
      </c>
      <c r="BI280" s="306">
        <v>0</v>
      </c>
      <c r="BJ280" s="306">
        <v>0</v>
      </c>
      <c r="BK280" s="307">
        <v>0</v>
      </c>
      <c r="BL280" s="307">
        <v>0</v>
      </c>
    </row>
    <row r="281" spans="1:119" x14ac:dyDescent="0.2">
      <c r="A281" s="827"/>
      <c r="B281" s="828"/>
      <c r="C281" s="828"/>
      <c r="D281" s="828"/>
      <c r="E281" s="828"/>
      <c r="F281" s="828"/>
      <c r="G281" s="828"/>
      <c r="H281" s="828"/>
      <c r="I281" s="828"/>
      <c r="J281" s="829"/>
      <c r="K281" s="247">
        <v>0</v>
      </c>
      <c r="L281" s="611">
        <f t="shared" si="436"/>
        <v>0.85</v>
      </c>
      <c r="M281" s="245">
        <f t="shared" si="437"/>
        <v>0</v>
      </c>
      <c r="N281" s="592">
        <f t="shared" si="438"/>
        <v>0</v>
      </c>
      <c r="O281" s="592">
        <f t="shared" si="439"/>
        <v>0</v>
      </c>
      <c r="P281" s="596">
        <f t="shared" si="440"/>
        <v>0</v>
      </c>
      <c r="Q281" s="380"/>
      <c r="R281" s="380"/>
      <c r="S281" s="380"/>
      <c r="T281" s="381"/>
      <c r="U281" s="382">
        <f t="shared" si="441"/>
        <v>0</v>
      </c>
      <c r="V281" s="350">
        <v>0</v>
      </c>
      <c r="W281" s="355">
        <v>0</v>
      </c>
      <c r="X281" s="355">
        <v>0</v>
      </c>
      <c r="Y281" s="432">
        <v>0</v>
      </c>
      <c r="Z281" s="287">
        <v>0</v>
      </c>
      <c r="AA281" s="287">
        <v>0</v>
      </c>
      <c r="AB281" s="225">
        <v>0</v>
      </c>
      <c r="AC281" s="225">
        <v>0</v>
      </c>
      <c r="AD281" s="227">
        <v>0</v>
      </c>
      <c r="AE281" s="304">
        <v>0</v>
      </c>
      <c r="AF281" s="138"/>
      <c r="AG281" s="117"/>
      <c r="AH281" s="118"/>
      <c r="AI281" s="119">
        <v>0</v>
      </c>
      <c r="AJ281" s="120">
        <f t="shared" si="442"/>
        <v>0.85</v>
      </c>
      <c r="AK281" s="121">
        <f t="shared" si="443"/>
        <v>0</v>
      </c>
      <c r="AL281" s="121">
        <v>0</v>
      </c>
      <c r="AM281" s="121">
        <f t="shared" si="444"/>
        <v>0</v>
      </c>
      <c r="AN281" s="122">
        <f t="shared" si="445"/>
        <v>0</v>
      </c>
      <c r="AO281" s="138"/>
      <c r="AP281" s="117"/>
      <c r="AQ281" s="117"/>
      <c r="AR281" s="123">
        <v>0</v>
      </c>
      <c r="AS281" s="120">
        <f t="shared" si="446"/>
        <v>0.85</v>
      </c>
      <c r="AT281" s="121">
        <f t="shared" si="447"/>
        <v>0</v>
      </c>
      <c r="AU281" s="121">
        <v>0</v>
      </c>
      <c r="AV281" s="121">
        <f t="shared" si="448"/>
        <v>0</v>
      </c>
      <c r="AW281" s="122">
        <f t="shared" si="449"/>
        <v>0</v>
      </c>
      <c r="AX281" s="138"/>
      <c r="AY281" s="117"/>
      <c r="AZ281" s="117"/>
      <c r="BA281" s="123">
        <v>0</v>
      </c>
      <c r="BB281" s="120">
        <f t="shared" si="450"/>
        <v>0.85</v>
      </c>
      <c r="BC281" s="121">
        <f t="shared" si="451"/>
        <v>0</v>
      </c>
      <c r="BD281" s="121">
        <v>0</v>
      </c>
      <c r="BE281" s="121">
        <f t="shared" si="452"/>
        <v>0</v>
      </c>
      <c r="BF281" s="122">
        <f t="shared" si="453"/>
        <v>0</v>
      </c>
      <c r="BG281" s="295">
        <f t="shared" si="454"/>
        <v>0</v>
      </c>
      <c r="BH281" s="305">
        <v>0</v>
      </c>
      <c r="BI281" s="306">
        <v>0</v>
      </c>
      <c r="BJ281" s="306">
        <v>0</v>
      </c>
      <c r="BK281" s="307">
        <v>0</v>
      </c>
      <c r="BL281" s="307">
        <v>0</v>
      </c>
    </row>
    <row r="282" spans="1:119" x14ac:dyDescent="0.2">
      <c r="A282" s="827"/>
      <c r="B282" s="828"/>
      <c r="C282" s="828"/>
      <c r="D282" s="828"/>
      <c r="E282" s="828"/>
      <c r="F282" s="828"/>
      <c r="G282" s="828"/>
      <c r="H282" s="828"/>
      <c r="I282" s="828"/>
      <c r="J282" s="829"/>
      <c r="K282" s="247">
        <v>0</v>
      </c>
      <c r="L282" s="611">
        <f t="shared" si="436"/>
        <v>0.85</v>
      </c>
      <c r="M282" s="245">
        <f t="shared" si="437"/>
        <v>0</v>
      </c>
      <c r="N282" s="592">
        <f t="shared" si="438"/>
        <v>0</v>
      </c>
      <c r="O282" s="592">
        <f t="shared" si="439"/>
        <v>0</v>
      </c>
      <c r="P282" s="596">
        <f t="shared" si="440"/>
        <v>0</v>
      </c>
      <c r="Q282" s="380"/>
      <c r="R282" s="380"/>
      <c r="S282" s="380"/>
      <c r="T282" s="381"/>
      <c r="U282" s="382">
        <f t="shared" si="441"/>
        <v>0</v>
      </c>
      <c r="V282" s="350">
        <v>0</v>
      </c>
      <c r="W282" s="355">
        <v>0</v>
      </c>
      <c r="X282" s="355">
        <v>0</v>
      </c>
      <c r="Y282" s="432">
        <v>0</v>
      </c>
      <c r="Z282" s="287">
        <v>0</v>
      </c>
      <c r="AA282" s="287">
        <v>0</v>
      </c>
      <c r="AB282" s="225">
        <v>0</v>
      </c>
      <c r="AC282" s="225">
        <v>0</v>
      </c>
      <c r="AD282" s="227">
        <v>0</v>
      </c>
      <c r="AE282" s="304">
        <v>0</v>
      </c>
      <c r="AF282" s="138"/>
      <c r="AG282" s="117"/>
      <c r="AH282" s="118"/>
      <c r="AI282" s="119">
        <v>0</v>
      </c>
      <c r="AJ282" s="120">
        <f t="shared" si="442"/>
        <v>0.85</v>
      </c>
      <c r="AK282" s="121">
        <f t="shared" si="443"/>
        <v>0</v>
      </c>
      <c r="AL282" s="121">
        <v>0</v>
      </c>
      <c r="AM282" s="121">
        <f t="shared" si="444"/>
        <v>0</v>
      </c>
      <c r="AN282" s="122">
        <f t="shared" si="445"/>
        <v>0</v>
      </c>
      <c r="AO282" s="138"/>
      <c r="AP282" s="117"/>
      <c r="AQ282" s="117"/>
      <c r="AR282" s="123">
        <v>0</v>
      </c>
      <c r="AS282" s="120">
        <f t="shared" si="446"/>
        <v>0.85</v>
      </c>
      <c r="AT282" s="121">
        <f t="shared" si="447"/>
        <v>0</v>
      </c>
      <c r="AU282" s="121">
        <v>0</v>
      </c>
      <c r="AV282" s="121">
        <f t="shared" si="448"/>
        <v>0</v>
      </c>
      <c r="AW282" s="122">
        <f t="shared" si="449"/>
        <v>0</v>
      </c>
      <c r="AX282" s="138"/>
      <c r="AY282" s="117"/>
      <c r="AZ282" s="117"/>
      <c r="BA282" s="123">
        <v>0</v>
      </c>
      <c r="BB282" s="120">
        <f t="shared" si="450"/>
        <v>0.85</v>
      </c>
      <c r="BC282" s="121">
        <f t="shared" si="451"/>
        <v>0</v>
      </c>
      <c r="BD282" s="121">
        <v>0</v>
      </c>
      <c r="BE282" s="121">
        <f t="shared" si="452"/>
        <v>0</v>
      </c>
      <c r="BF282" s="122">
        <f t="shared" si="453"/>
        <v>0</v>
      </c>
      <c r="BG282" s="295">
        <f t="shared" si="454"/>
        <v>0</v>
      </c>
      <c r="BH282" s="305">
        <v>0</v>
      </c>
      <c r="BI282" s="306">
        <v>0</v>
      </c>
      <c r="BJ282" s="306">
        <v>0</v>
      </c>
      <c r="BK282" s="307">
        <v>0</v>
      </c>
      <c r="BL282" s="307">
        <v>0</v>
      </c>
    </row>
    <row r="283" spans="1:119" x14ac:dyDescent="0.2">
      <c r="A283" s="827"/>
      <c r="B283" s="828"/>
      <c r="C283" s="828"/>
      <c r="D283" s="828"/>
      <c r="E283" s="828"/>
      <c r="F283" s="828"/>
      <c r="G283" s="828"/>
      <c r="H283" s="828"/>
      <c r="I283" s="828"/>
      <c r="J283" s="829"/>
      <c r="K283" s="247">
        <v>0</v>
      </c>
      <c r="L283" s="611">
        <f t="shared" si="436"/>
        <v>0.85</v>
      </c>
      <c r="M283" s="245">
        <f t="shared" si="437"/>
        <v>0</v>
      </c>
      <c r="N283" s="592">
        <f t="shared" si="438"/>
        <v>0</v>
      </c>
      <c r="O283" s="592">
        <f t="shared" si="439"/>
        <v>0</v>
      </c>
      <c r="P283" s="596">
        <f t="shared" si="440"/>
        <v>0</v>
      </c>
      <c r="Q283" s="380"/>
      <c r="R283" s="380"/>
      <c r="S283" s="380"/>
      <c r="T283" s="381"/>
      <c r="U283" s="382">
        <f t="shared" si="441"/>
        <v>0</v>
      </c>
      <c r="V283" s="350">
        <v>0</v>
      </c>
      <c r="W283" s="355">
        <v>0</v>
      </c>
      <c r="X283" s="355">
        <v>0</v>
      </c>
      <c r="Y283" s="432">
        <v>0</v>
      </c>
      <c r="Z283" s="287">
        <v>0</v>
      </c>
      <c r="AA283" s="287">
        <v>0</v>
      </c>
      <c r="AB283" s="225">
        <v>0</v>
      </c>
      <c r="AC283" s="225">
        <v>0</v>
      </c>
      <c r="AD283" s="227">
        <v>0</v>
      </c>
      <c r="AE283" s="304">
        <v>0</v>
      </c>
      <c r="AF283" s="138"/>
      <c r="AG283" s="117"/>
      <c r="AH283" s="118"/>
      <c r="AI283" s="119">
        <v>0</v>
      </c>
      <c r="AJ283" s="120">
        <f t="shared" si="442"/>
        <v>0.85</v>
      </c>
      <c r="AK283" s="121">
        <f t="shared" si="443"/>
        <v>0</v>
      </c>
      <c r="AL283" s="121">
        <v>0</v>
      </c>
      <c r="AM283" s="121">
        <f t="shared" si="444"/>
        <v>0</v>
      </c>
      <c r="AN283" s="122">
        <f t="shared" si="445"/>
        <v>0</v>
      </c>
      <c r="AO283" s="138"/>
      <c r="AP283" s="117"/>
      <c r="AQ283" s="117"/>
      <c r="AR283" s="123">
        <v>0</v>
      </c>
      <c r="AS283" s="120">
        <f t="shared" si="446"/>
        <v>0.85</v>
      </c>
      <c r="AT283" s="121">
        <f t="shared" si="447"/>
        <v>0</v>
      </c>
      <c r="AU283" s="121">
        <v>0</v>
      </c>
      <c r="AV283" s="121">
        <f t="shared" si="448"/>
        <v>0</v>
      </c>
      <c r="AW283" s="122">
        <f t="shared" si="449"/>
        <v>0</v>
      </c>
      <c r="AX283" s="138"/>
      <c r="AY283" s="117"/>
      <c r="AZ283" s="117"/>
      <c r="BA283" s="123">
        <v>0</v>
      </c>
      <c r="BB283" s="120">
        <f t="shared" si="450"/>
        <v>0.85</v>
      </c>
      <c r="BC283" s="121">
        <f t="shared" si="451"/>
        <v>0</v>
      </c>
      <c r="BD283" s="121">
        <v>0</v>
      </c>
      <c r="BE283" s="121">
        <f t="shared" si="452"/>
        <v>0</v>
      </c>
      <c r="BF283" s="122">
        <f t="shared" si="453"/>
        <v>0</v>
      </c>
      <c r="BG283" s="295">
        <f t="shared" si="454"/>
        <v>0</v>
      </c>
      <c r="BH283" s="305">
        <v>0</v>
      </c>
      <c r="BI283" s="306">
        <v>0</v>
      </c>
      <c r="BJ283" s="306">
        <v>0</v>
      </c>
      <c r="BK283" s="307">
        <v>0</v>
      </c>
      <c r="BL283" s="307">
        <v>0</v>
      </c>
    </row>
    <row r="284" spans="1:119" x14ac:dyDescent="0.2">
      <c r="A284" s="827"/>
      <c r="B284" s="828"/>
      <c r="C284" s="828"/>
      <c r="D284" s="828"/>
      <c r="E284" s="828"/>
      <c r="F284" s="828"/>
      <c r="G284" s="828"/>
      <c r="H284" s="828"/>
      <c r="I284" s="828"/>
      <c r="J284" s="829"/>
      <c r="K284" s="247">
        <v>0</v>
      </c>
      <c r="L284" s="611">
        <f t="shared" si="436"/>
        <v>0.85</v>
      </c>
      <c r="M284" s="245">
        <f t="shared" si="437"/>
        <v>0</v>
      </c>
      <c r="N284" s="592">
        <f t="shared" si="438"/>
        <v>0</v>
      </c>
      <c r="O284" s="592">
        <f t="shared" si="439"/>
        <v>0</v>
      </c>
      <c r="P284" s="596">
        <f t="shared" si="440"/>
        <v>0</v>
      </c>
      <c r="Q284" s="380"/>
      <c r="R284" s="380"/>
      <c r="S284" s="380"/>
      <c r="T284" s="381"/>
      <c r="U284" s="382">
        <f t="shared" si="441"/>
        <v>0</v>
      </c>
      <c r="V284" s="350">
        <v>0</v>
      </c>
      <c r="W284" s="355">
        <v>0</v>
      </c>
      <c r="X284" s="355">
        <v>0</v>
      </c>
      <c r="Y284" s="432">
        <v>0</v>
      </c>
      <c r="Z284" s="287">
        <v>0</v>
      </c>
      <c r="AA284" s="287">
        <v>0</v>
      </c>
      <c r="AB284" s="225">
        <v>0</v>
      </c>
      <c r="AC284" s="225">
        <v>0</v>
      </c>
      <c r="AD284" s="227">
        <v>0</v>
      </c>
      <c r="AE284" s="304">
        <v>0</v>
      </c>
      <c r="AF284" s="138"/>
      <c r="AG284" s="117"/>
      <c r="AH284" s="118"/>
      <c r="AI284" s="119">
        <v>0</v>
      </c>
      <c r="AJ284" s="120">
        <f t="shared" si="442"/>
        <v>0.85</v>
      </c>
      <c r="AK284" s="121">
        <f t="shared" si="443"/>
        <v>0</v>
      </c>
      <c r="AL284" s="121">
        <v>0</v>
      </c>
      <c r="AM284" s="121">
        <f t="shared" si="444"/>
        <v>0</v>
      </c>
      <c r="AN284" s="122">
        <f t="shared" si="445"/>
        <v>0</v>
      </c>
      <c r="AO284" s="138"/>
      <c r="AP284" s="117"/>
      <c r="AQ284" s="117"/>
      <c r="AR284" s="123">
        <v>0</v>
      </c>
      <c r="AS284" s="120">
        <f t="shared" si="446"/>
        <v>0.85</v>
      </c>
      <c r="AT284" s="121">
        <f t="shared" si="447"/>
        <v>0</v>
      </c>
      <c r="AU284" s="121">
        <v>0</v>
      </c>
      <c r="AV284" s="121">
        <f t="shared" si="448"/>
        <v>0</v>
      </c>
      <c r="AW284" s="122">
        <f t="shared" si="449"/>
        <v>0</v>
      </c>
      <c r="AX284" s="138"/>
      <c r="AY284" s="117"/>
      <c r="AZ284" s="117"/>
      <c r="BA284" s="123">
        <v>0</v>
      </c>
      <c r="BB284" s="120">
        <f t="shared" si="450"/>
        <v>0.85</v>
      </c>
      <c r="BC284" s="121">
        <f t="shared" si="451"/>
        <v>0</v>
      </c>
      <c r="BD284" s="121">
        <v>0</v>
      </c>
      <c r="BE284" s="121">
        <f t="shared" si="452"/>
        <v>0</v>
      </c>
      <c r="BF284" s="122">
        <f t="shared" si="453"/>
        <v>0</v>
      </c>
      <c r="BG284" s="295">
        <f t="shared" si="454"/>
        <v>0</v>
      </c>
      <c r="BH284" s="305">
        <v>0</v>
      </c>
      <c r="BI284" s="306">
        <v>0</v>
      </c>
      <c r="BJ284" s="306">
        <v>0</v>
      </c>
      <c r="BK284" s="307">
        <v>0</v>
      </c>
      <c r="BL284" s="307">
        <v>0</v>
      </c>
    </row>
    <row r="285" spans="1:119" x14ac:dyDescent="0.2">
      <c r="A285" s="827"/>
      <c r="B285" s="828"/>
      <c r="C285" s="828"/>
      <c r="D285" s="828"/>
      <c r="E285" s="828"/>
      <c r="F285" s="828"/>
      <c r="G285" s="828"/>
      <c r="H285" s="828"/>
      <c r="I285" s="828"/>
      <c r="J285" s="829"/>
      <c r="K285" s="247">
        <v>0</v>
      </c>
      <c r="L285" s="611">
        <f t="shared" si="436"/>
        <v>0.85</v>
      </c>
      <c r="M285" s="245">
        <f t="shared" si="437"/>
        <v>0</v>
      </c>
      <c r="N285" s="592">
        <f t="shared" si="438"/>
        <v>0</v>
      </c>
      <c r="O285" s="592">
        <f t="shared" si="439"/>
        <v>0</v>
      </c>
      <c r="P285" s="596">
        <f t="shared" si="440"/>
        <v>0</v>
      </c>
      <c r="Q285" s="380"/>
      <c r="R285" s="380"/>
      <c r="S285" s="380"/>
      <c r="T285" s="381"/>
      <c r="U285" s="382">
        <f t="shared" si="441"/>
        <v>0</v>
      </c>
      <c r="V285" s="350">
        <v>0</v>
      </c>
      <c r="W285" s="355">
        <v>0</v>
      </c>
      <c r="X285" s="355">
        <v>0</v>
      </c>
      <c r="Y285" s="432">
        <v>0</v>
      </c>
      <c r="Z285" s="287">
        <v>0</v>
      </c>
      <c r="AA285" s="287">
        <v>0</v>
      </c>
      <c r="AB285" s="225">
        <v>0</v>
      </c>
      <c r="AC285" s="225">
        <v>0</v>
      </c>
      <c r="AD285" s="227">
        <v>0</v>
      </c>
      <c r="AE285" s="304">
        <v>0</v>
      </c>
      <c r="AF285" s="138"/>
      <c r="AG285" s="117"/>
      <c r="AH285" s="118"/>
      <c r="AI285" s="119">
        <v>0</v>
      </c>
      <c r="AJ285" s="120">
        <f t="shared" si="442"/>
        <v>0.85</v>
      </c>
      <c r="AK285" s="121">
        <f t="shared" si="443"/>
        <v>0</v>
      </c>
      <c r="AL285" s="121">
        <v>0</v>
      </c>
      <c r="AM285" s="121">
        <f t="shared" si="444"/>
        <v>0</v>
      </c>
      <c r="AN285" s="122">
        <f t="shared" si="445"/>
        <v>0</v>
      </c>
      <c r="AO285" s="138"/>
      <c r="AP285" s="117"/>
      <c r="AQ285" s="117"/>
      <c r="AR285" s="123">
        <v>0</v>
      </c>
      <c r="AS285" s="120">
        <f t="shared" si="446"/>
        <v>0.85</v>
      </c>
      <c r="AT285" s="121">
        <f t="shared" si="447"/>
        <v>0</v>
      </c>
      <c r="AU285" s="121">
        <v>0</v>
      </c>
      <c r="AV285" s="121">
        <f t="shared" si="448"/>
        <v>0</v>
      </c>
      <c r="AW285" s="122">
        <f t="shared" si="449"/>
        <v>0</v>
      </c>
      <c r="AX285" s="138"/>
      <c r="AY285" s="117"/>
      <c r="AZ285" s="117"/>
      <c r="BA285" s="123">
        <v>0</v>
      </c>
      <c r="BB285" s="120">
        <f t="shared" si="450"/>
        <v>0.85</v>
      </c>
      <c r="BC285" s="121">
        <f t="shared" si="451"/>
        <v>0</v>
      </c>
      <c r="BD285" s="121">
        <v>0</v>
      </c>
      <c r="BE285" s="121">
        <f t="shared" si="452"/>
        <v>0</v>
      </c>
      <c r="BF285" s="122">
        <f t="shared" si="453"/>
        <v>0</v>
      </c>
      <c r="BG285" s="295">
        <f t="shared" si="454"/>
        <v>0</v>
      </c>
      <c r="BH285" s="305">
        <v>0</v>
      </c>
      <c r="BI285" s="306">
        <v>0</v>
      </c>
      <c r="BJ285" s="306">
        <v>0</v>
      </c>
      <c r="BK285" s="307">
        <v>0</v>
      </c>
      <c r="BL285" s="307">
        <v>0</v>
      </c>
    </row>
    <row r="286" spans="1:119" x14ac:dyDescent="0.2">
      <c r="A286" s="827"/>
      <c r="B286" s="828"/>
      <c r="C286" s="828"/>
      <c r="D286" s="828"/>
      <c r="E286" s="828"/>
      <c r="F286" s="828"/>
      <c r="G286" s="828"/>
      <c r="H286" s="828"/>
      <c r="I286" s="828"/>
      <c r="J286" s="829"/>
      <c r="K286" s="247">
        <v>0</v>
      </c>
      <c r="L286" s="611">
        <f t="shared" si="436"/>
        <v>0.85</v>
      </c>
      <c r="M286" s="245">
        <f t="shared" si="437"/>
        <v>0</v>
      </c>
      <c r="N286" s="592">
        <f t="shared" si="438"/>
        <v>0</v>
      </c>
      <c r="O286" s="592">
        <f t="shared" si="439"/>
        <v>0</v>
      </c>
      <c r="P286" s="596">
        <f t="shared" si="440"/>
        <v>0</v>
      </c>
      <c r="Q286" s="380"/>
      <c r="R286" s="380"/>
      <c r="S286" s="380"/>
      <c r="T286" s="381"/>
      <c r="U286" s="382">
        <f t="shared" si="441"/>
        <v>0</v>
      </c>
      <c r="V286" s="350">
        <v>0</v>
      </c>
      <c r="W286" s="355">
        <v>0</v>
      </c>
      <c r="X286" s="355">
        <v>0</v>
      </c>
      <c r="Y286" s="432">
        <v>0</v>
      </c>
      <c r="Z286" s="287">
        <v>0</v>
      </c>
      <c r="AA286" s="287">
        <v>0</v>
      </c>
      <c r="AB286" s="225">
        <v>0</v>
      </c>
      <c r="AC286" s="225">
        <v>0</v>
      </c>
      <c r="AD286" s="227">
        <v>0</v>
      </c>
      <c r="AE286" s="304">
        <v>0</v>
      </c>
      <c r="AF286" s="138"/>
      <c r="AG286" s="117"/>
      <c r="AH286" s="118"/>
      <c r="AI286" s="119">
        <v>0</v>
      </c>
      <c r="AJ286" s="120">
        <f t="shared" si="442"/>
        <v>0.85</v>
      </c>
      <c r="AK286" s="121">
        <f t="shared" si="443"/>
        <v>0</v>
      </c>
      <c r="AL286" s="121">
        <v>0</v>
      </c>
      <c r="AM286" s="121">
        <f t="shared" si="444"/>
        <v>0</v>
      </c>
      <c r="AN286" s="122">
        <f t="shared" si="445"/>
        <v>0</v>
      </c>
      <c r="AO286" s="138"/>
      <c r="AP286" s="117"/>
      <c r="AQ286" s="117"/>
      <c r="AR286" s="123">
        <v>0</v>
      </c>
      <c r="AS286" s="120">
        <f t="shared" si="446"/>
        <v>0.85</v>
      </c>
      <c r="AT286" s="121">
        <f t="shared" si="447"/>
        <v>0</v>
      </c>
      <c r="AU286" s="121">
        <v>0</v>
      </c>
      <c r="AV286" s="121">
        <f t="shared" si="448"/>
        <v>0</v>
      </c>
      <c r="AW286" s="122">
        <f t="shared" si="449"/>
        <v>0</v>
      </c>
      <c r="AX286" s="138"/>
      <c r="AY286" s="117"/>
      <c r="AZ286" s="117"/>
      <c r="BA286" s="123">
        <v>0</v>
      </c>
      <c r="BB286" s="120">
        <f t="shared" si="450"/>
        <v>0.85</v>
      </c>
      <c r="BC286" s="121">
        <f t="shared" si="451"/>
        <v>0</v>
      </c>
      <c r="BD286" s="121">
        <v>0</v>
      </c>
      <c r="BE286" s="121">
        <f t="shared" si="452"/>
        <v>0</v>
      </c>
      <c r="BF286" s="122">
        <f t="shared" si="453"/>
        <v>0</v>
      </c>
      <c r="BG286" s="295">
        <f t="shared" si="454"/>
        <v>0</v>
      </c>
      <c r="BH286" s="305">
        <v>0</v>
      </c>
      <c r="BI286" s="306">
        <v>0</v>
      </c>
      <c r="BJ286" s="306">
        <v>0</v>
      </c>
      <c r="BK286" s="307">
        <v>0</v>
      </c>
      <c r="BL286" s="307">
        <v>0</v>
      </c>
    </row>
    <row r="287" spans="1:119" x14ac:dyDescent="0.2">
      <c r="A287" s="827"/>
      <c r="B287" s="828"/>
      <c r="C287" s="828"/>
      <c r="D287" s="828"/>
      <c r="E287" s="828"/>
      <c r="F287" s="828"/>
      <c r="G287" s="828"/>
      <c r="H287" s="828"/>
      <c r="I287" s="828"/>
      <c r="J287" s="829"/>
      <c r="K287" s="247">
        <v>0</v>
      </c>
      <c r="L287" s="611">
        <f t="shared" si="436"/>
        <v>0.85</v>
      </c>
      <c r="M287" s="245">
        <f t="shared" si="437"/>
        <v>0</v>
      </c>
      <c r="N287" s="592">
        <f t="shared" si="438"/>
        <v>0</v>
      </c>
      <c r="O287" s="592">
        <f t="shared" si="439"/>
        <v>0</v>
      </c>
      <c r="P287" s="596">
        <f t="shared" si="440"/>
        <v>0</v>
      </c>
      <c r="Q287" s="380"/>
      <c r="R287" s="380"/>
      <c r="S287" s="380"/>
      <c r="T287" s="381"/>
      <c r="U287" s="382">
        <f t="shared" si="441"/>
        <v>0</v>
      </c>
      <c r="V287" s="350">
        <v>0</v>
      </c>
      <c r="W287" s="355">
        <v>0</v>
      </c>
      <c r="X287" s="355">
        <v>0</v>
      </c>
      <c r="Y287" s="432">
        <v>0</v>
      </c>
      <c r="Z287" s="287">
        <v>0</v>
      </c>
      <c r="AA287" s="287">
        <v>0</v>
      </c>
      <c r="AB287" s="225">
        <v>0</v>
      </c>
      <c r="AC287" s="225">
        <v>0</v>
      </c>
      <c r="AD287" s="227">
        <v>0</v>
      </c>
      <c r="AE287" s="304">
        <v>0</v>
      </c>
      <c r="AF287" s="138"/>
      <c r="AG287" s="117"/>
      <c r="AH287" s="118"/>
      <c r="AI287" s="119">
        <v>0</v>
      </c>
      <c r="AJ287" s="120">
        <f t="shared" si="442"/>
        <v>0.85</v>
      </c>
      <c r="AK287" s="121">
        <f t="shared" si="443"/>
        <v>0</v>
      </c>
      <c r="AL287" s="121">
        <v>0</v>
      </c>
      <c r="AM287" s="121">
        <f t="shared" si="444"/>
        <v>0</v>
      </c>
      <c r="AN287" s="122">
        <f t="shared" si="445"/>
        <v>0</v>
      </c>
      <c r="AO287" s="138"/>
      <c r="AP287" s="117"/>
      <c r="AQ287" s="117"/>
      <c r="AR287" s="123">
        <v>0</v>
      </c>
      <c r="AS287" s="120">
        <f t="shared" si="446"/>
        <v>0.85</v>
      </c>
      <c r="AT287" s="121">
        <f t="shared" si="447"/>
        <v>0</v>
      </c>
      <c r="AU287" s="121">
        <v>0</v>
      </c>
      <c r="AV287" s="121">
        <f t="shared" si="448"/>
        <v>0</v>
      </c>
      <c r="AW287" s="122">
        <f t="shared" si="449"/>
        <v>0</v>
      </c>
      <c r="AX287" s="138"/>
      <c r="AY287" s="117"/>
      <c r="AZ287" s="117"/>
      <c r="BA287" s="123">
        <v>0</v>
      </c>
      <c r="BB287" s="120">
        <f t="shared" si="450"/>
        <v>0.85</v>
      </c>
      <c r="BC287" s="121">
        <f t="shared" si="451"/>
        <v>0</v>
      </c>
      <c r="BD287" s="121">
        <v>0</v>
      </c>
      <c r="BE287" s="121">
        <f t="shared" si="452"/>
        <v>0</v>
      </c>
      <c r="BF287" s="122">
        <f t="shared" si="453"/>
        <v>0</v>
      </c>
      <c r="BG287" s="295">
        <f t="shared" si="454"/>
        <v>0</v>
      </c>
      <c r="BH287" s="305">
        <v>0</v>
      </c>
      <c r="BI287" s="306">
        <v>0</v>
      </c>
      <c r="BJ287" s="306">
        <v>0</v>
      </c>
      <c r="BK287" s="307">
        <v>0</v>
      </c>
      <c r="BL287" s="307">
        <v>0</v>
      </c>
    </row>
    <row r="288" spans="1:119" x14ac:dyDescent="0.2">
      <c r="A288" s="827"/>
      <c r="B288" s="828"/>
      <c r="C288" s="828"/>
      <c r="D288" s="828"/>
      <c r="E288" s="828"/>
      <c r="F288" s="828"/>
      <c r="G288" s="828"/>
      <c r="H288" s="828"/>
      <c r="I288" s="828"/>
      <c r="J288" s="829"/>
      <c r="K288" s="247">
        <v>0</v>
      </c>
      <c r="L288" s="611">
        <f t="shared" si="436"/>
        <v>0.85</v>
      </c>
      <c r="M288" s="245">
        <f t="shared" si="437"/>
        <v>0</v>
      </c>
      <c r="N288" s="592">
        <f t="shared" si="438"/>
        <v>0</v>
      </c>
      <c r="O288" s="592">
        <f t="shared" si="439"/>
        <v>0</v>
      </c>
      <c r="P288" s="596">
        <f t="shared" si="440"/>
        <v>0</v>
      </c>
      <c r="Q288" s="380"/>
      <c r="R288" s="380"/>
      <c r="S288" s="380"/>
      <c r="T288" s="381"/>
      <c r="U288" s="382">
        <f t="shared" si="441"/>
        <v>0</v>
      </c>
      <c r="V288" s="350">
        <v>0</v>
      </c>
      <c r="W288" s="355">
        <v>0</v>
      </c>
      <c r="X288" s="355">
        <v>0</v>
      </c>
      <c r="Y288" s="432">
        <v>0</v>
      </c>
      <c r="Z288" s="287">
        <v>0</v>
      </c>
      <c r="AA288" s="287">
        <v>0</v>
      </c>
      <c r="AB288" s="225">
        <v>0</v>
      </c>
      <c r="AC288" s="225">
        <v>0</v>
      </c>
      <c r="AD288" s="227">
        <v>0</v>
      </c>
      <c r="AE288" s="304">
        <v>0</v>
      </c>
      <c r="AF288" s="138"/>
      <c r="AG288" s="117"/>
      <c r="AH288" s="118"/>
      <c r="AI288" s="119">
        <v>0</v>
      </c>
      <c r="AJ288" s="120">
        <f t="shared" si="442"/>
        <v>0.85</v>
      </c>
      <c r="AK288" s="121">
        <f t="shared" si="443"/>
        <v>0</v>
      </c>
      <c r="AL288" s="121">
        <v>0</v>
      </c>
      <c r="AM288" s="121">
        <f t="shared" si="444"/>
        <v>0</v>
      </c>
      <c r="AN288" s="122">
        <f t="shared" si="445"/>
        <v>0</v>
      </c>
      <c r="AO288" s="138"/>
      <c r="AP288" s="117"/>
      <c r="AQ288" s="117"/>
      <c r="AR288" s="123">
        <v>0</v>
      </c>
      <c r="AS288" s="120">
        <f t="shared" si="446"/>
        <v>0.85</v>
      </c>
      <c r="AT288" s="121">
        <f t="shared" si="447"/>
        <v>0</v>
      </c>
      <c r="AU288" s="121">
        <v>0</v>
      </c>
      <c r="AV288" s="121">
        <f t="shared" si="448"/>
        <v>0</v>
      </c>
      <c r="AW288" s="122">
        <f t="shared" si="449"/>
        <v>0</v>
      </c>
      <c r="AX288" s="138"/>
      <c r="AY288" s="117"/>
      <c r="AZ288" s="117"/>
      <c r="BA288" s="123">
        <v>0</v>
      </c>
      <c r="BB288" s="120">
        <f t="shared" si="450"/>
        <v>0.85</v>
      </c>
      <c r="BC288" s="121">
        <f t="shared" si="451"/>
        <v>0</v>
      </c>
      <c r="BD288" s="121">
        <v>0</v>
      </c>
      <c r="BE288" s="121">
        <f t="shared" si="452"/>
        <v>0</v>
      </c>
      <c r="BF288" s="122">
        <f t="shared" si="453"/>
        <v>0</v>
      </c>
      <c r="BG288" s="295">
        <f t="shared" si="454"/>
        <v>0</v>
      </c>
      <c r="BH288" s="305">
        <v>0</v>
      </c>
      <c r="BI288" s="306">
        <v>0</v>
      </c>
      <c r="BJ288" s="306">
        <v>0</v>
      </c>
      <c r="BK288" s="307">
        <v>0</v>
      </c>
      <c r="BL288" s="307">
        <v>0</v>
      </c>
    </row>
    <row r="289" spans="1:119" s="311" customFormat="1" ht="13.5" thickBot="1" x14ac:dyDescent="0.25">
      <c r="A289" s="843" t="s">
        <v>41</v>
      </c>
      <c r="B289" s="844"/>
      <c r="C289" s="844"/>
      <c r="D289" s="844"/>
      <c r="E289" s="844"/>
      <c r="F289" s="844"/>
      <c r="G289" s="844"/>
      <c r="H289" s="844"/>
      <c r="I289" s="844"/>
      <c r="J289" s="844"/>
      <c r="K289" s="845"/>
      <c r="L289" s="610"/>
      <c r="M289" s="250">
        <f t="shared" ref="M289:U289" si="455">SUM(M277:M288)</f>
        <v>0</v>
      </c>
      <c r="N289" s="392">
        <f t="shared" si="455"/>
        <v>0</v>
      </c>
      <c r="O289" s="392">
        <f t="shared" si="455"/>
        <v>0</v>
      </c>
      <c r="P289" s="392">
        <f t="shared" si="455"/>
        <v>0</v>
      </c>
      <c r="Q289" s="390">
        <f t="shared" si="455"/>
        <v>0</v>
      </c>
      <c r="R289" s="390">
        <f t="shared" si="455"/>
        <v>0</v>
      </c>
      <c r="S289" s="390">
        <f>SUM(S277:S288)</f>
        <v>0</v>
      </c>
      <c r="T289" s="391">
        <f>SUM(T277:T288)</f>
        <v>0</v>
      </c>
      <c r="U289" s="393">
        <f t="shared" si="455"/>
        <v>0</v>
      </c>
      <c r="V289" s="352">
        <f t="shared" ref="V289:AE289" si="456">SUM(V277:V288)</f>
        <v>0</v>
      </c>
      <c r="W289" s="353">
        <f t="shared" si="456"/>
        <v>0</v>
      </c>
      <c r="X289" s="353">
        <f t="shared" si="456"/>
        <v>0</v>
      </c>
      <c r="Y289" s="431"/>
      <c r="Z289" s="135">
        <f t="shared" si="456"/>
        <v>0</v>
      </c>
      <c r="AA289" s="135">
        <f t="shared" si="456"/>
        <v>0</v>
      </c>
      <c r="AB289" s="135">
        <f t="shared" si="456"/>
        <v>0</v>
      </c>
      <c r="AC289" s="135">
        <f t="shared" si="456"/>
        <v>0</v>
      </c>
      <c r="AD289" s="135">
        <f t="shared" si="456"/>
        <v>0</v>
      </c>
      <c r="AE289" s="136">
        <f t="shared" si="456"/>
        <v>0</v>
      </c>
      <c r="AF289" s="143"/>
      <c r="AG289" s="144"/>
      <c r="AH289" s="145"/>
      <c r="AI289" s="129"/>
      <c r="AJ289" s="146"/>
      <c r="AK289" s="131">
        <f>SUM(AK277:AK288)</f>
        <v>0</v>
      </c>
      <c r="AL289" s="131">
        <f>SUM(AL277:AL288)</f>
        <v>0</v>
      </c>
      <c r="AM289" s="131">
        <f>SUM(AM277:AM288)</f>
        <v>0</v>
      </c>
      <c r="AN289" s="132">
        <f>SUM(AN277:AN288)</f>
        <v>0</v>
      </c>
      <c r="AO289" s="143"/>
      <c r="AP289" s="144"/>
      <c r="AQ289" s="144"/>
      <c r="AR289" s="147"/>
      <c r="AS289" s="148"/>
      <c r="AT289" s="135">
        <f>SUM(AT277:AT288)</f>
        <v>0</v>
      </c>
      <c r="AU289" s="131">
        <f>SUM(AU277:AU288)</f>
        <v>0</v>
      </c>
      <c r="AV289" s="131">
        <f>SUM(AV277:AV288)</f>
        <v>0</v>
      </c>
      <c r="AW289" s="136">
        <f>SUM(AW277:AW288)</f>
        <v>0</v>
      </c>
      <c r="AX289" s="143"/>
      <c r="AY289" s="144"/>
      <c r="AZ289" s="144"/>
      <c r="BA289" s="147"/>
      <c r="BB289" s="148"/>
      <c r="BC289" s="135">
        <f>SUM(BC277:BC288)</f>
        <v>0</v>
      </c>
      <c r="BD289" s="131">
        <f>SUM(BD277:BD288)</f>
        <v>0</v>
      </c>
      <c r="BE289" s="131">
        <f>SUM(BE277:BE288)</f>
        <v>0</v>
      </c>
      <c r="BF289" s="136">
        <f>SUM(BF277:BF288)</f>
        <v>0</v>
      </c>
      <c r="BG289" s="308">
        <f t="shared" ref="BG289:BL289" si="457">SUM(BG277:BG288)</f>
        <v>0</v>
      </c>
      <c r="BH289" s="300">
        <f t="shared" si="457"/>
        <v>0</v>
      </c>
      <c r="BI289" s="309">
        <f t="shared" si="457"/>
        <v>0</v>
      </c>
      <c r="BJ289" s="309">
        <f t="shared" si="457"/>
        <v>0</v>
      </c>
      <c r="BK289" s="310">
        <f t="shared" si="457"/>
        <v>0</v>
      </c>
      <c r="BL289" s="310">
        <f t="shared" si="457"/>
        <v>0</v>
      </c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</row>
    <row r="290" spans="1:119" s="293" customFormat="1" x14ac:dyDescent="0.2">
      <c r="A290" s="512" t="s">
        <v>351</v>
      </c>
      <c r="B290" s="513"/>
      <c r="C290" s="513"/>
      <c r="D290" s="513"/>
      <c r="E290" s="513"/>
      <c r="F290" s="513"/>
      <c r="G290" s="513"/>
      <c r="H290" s="513"/>
      <c r="I290" s="513"/>
      <c r="J290" s="514"/>
      <c r="K290" s="862" t="s">
        <v>122</v>
      </c>
      <c r="L290" s="862"/>
      <c r="M290" s="862"/>
      <c r="N290" s="377"/>
      <c r="O290" s="377"/>
      <c r="P290" s="377"/>
      <c r="Q290" s="377"/>
      <c r="R290" s="377"/>
      <c r="S290" s="377"/>
      <c r="T290" s="378"/>
      <c r="U290" s="349"/>
      <c r="V290" s="348"/>
      <c r="W290" s="349"/>
      <c r="X290" s="349"/>
      <c r="Y290" s="425"/>
      <c r="Z290" s="109"/>
      <c r="AA290" s="109"/>
      <c r="AB290" s="109"/>
      <c r="AC290" s="109"/>
      <c r="AD290" s="109"/>
      <c r="AE290" s="115"/>
      <c r="AF290" s="108"/>
      <c r="AG290" s="109"/>
      <c r="AH290" s="109"/>
      <c r="AI290" s="110"/>
      <c r="AJ290" s="137"/>
      <c r="AK290" s="111"/>
      <c r="AL290" s="111"/>
      <c r="AM290" s="111"/>
      <c r="AN290" s="112"/>
      <c r="AO290" s="108"/>
      <c r="AP290" s="109"/>
      <c r="AQ290" s="109"/>
      <c r="AR290" s="113"/>
      <c r="AS290" s="114"/>
      <c r="AT290" s="109"/>
      <c r="AU290" s="111"/>
      <c r="AV290" s="111"/>
      <c r="AW290" s="115"/>
      <c r="AX290" s="108"/>
      <c r="AY290" s="109"/>
      <c r="AZ290" s="109"/>
      <c r="BA290" s="113"/>
      <c r="BB290" s="114"/>
      <c r="BC290" s="109"/>
      <c r="BD290" s="111"/>
      <c r="BE290" s="111"/>
      <c r="BF290" s="115"/>
      <c r="BG290" s="108"/>
      <c r="BH290" s="108"/>
      <c r="BI290" s="109"/>
      <c r="BJ290" s="109"/>
      <c r="BK290" s="109"/>
      <c r="BL290" s="115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</row>
    <row r="291" spans="1:119" s="318" customFormat="1" ht="52.5" x14ac:dyDescent="0.2">
      <c r="A291" s="830" t="s">
        <v>48</v>
      </c>
      <c r="B291" s="831"/>
      <c r="C291" s="832"/>
      <c r="D291" s="262" t="s">
        <v>42</v>
      </c>
      <c r="E291" s="263" t="s">
        <v>233</v>
      </c>
      <c r="F291" s="264" t="s">
        <v>11</v>
      </c>
      <c r="G291" s="265" t="s">
        <v>43</v>
      </c>
      <c r="H291" s="265" t="s">
        <v>44</v>
      </c>
      <c r="I291" s="265" t="s">
        <v>12</v>
      </c>
      <c r="J291" s="265" t="s">
        <v>13</v>
      </c>
      <c r="K291" s="266" t="s">
        <v>14</v>
      </c>
      <c r="L291" s="266"/>
      <c r="M291" s="267" t="s">
        <v>15</v>
      </c>
      <c r="N291" s="400"/>
      <c r="O291" s="400"/>
      <c r="P291" s="400"/>
      <c r="Q291" s="401"/>
      <c r="R291" s="401"/>
      <c r="S291" s="401"/>
      <c r="T291" s="402"/>
      <c r="U291" s="403"/>
      <c r="V291" s="360"/>
      <c r="W291" s="361"/>
      <c r="X291" s="361"/>
      <c r="Y291" s="426"/>
      <c r="Z291" s="174"/>
      <c r="AA291" s="288"/>
      <c r="AB291" s="174"/>
      <c r="AC291" s="288"/>
      <c r="AD291" s="174"/>
      <c r="AE291" s="315"/>
      <c r="AF291" s="169"/>
      <c r="AG291" s="170"/>
      <c r="AH291" s="171"/>
      <c r="AI291" s="172"/>
      <c r="AJ291" s="173"/>
      <c r="AK291" s="174"/>
      <c r="AL291" s="174"/>
      <c r="AM291" s="174"/>
      <c r="AN291" s="175"/>
      <c r="AO291" s="169"/>
      <c r="AP291" s="170"/>
      <c r="AQ291" s="170"/>
      <c r="AR291" s="176"/>
      <c r="AS291" s="173"/>
      <c r="AT291" s="174"/>
      <c r="AU291" s="174"/>
      <c r="AV291" s="174"/>
      <c r="AW291" s="175"/>
      <c r="AX291" s="169"/>
      <c r="AY291" s="170"/>
      <c r="AZ291" s="170"/>
      <c r="BA291" s="176"/>
      <c r="BB291" s="173"/>
      <c r="BC291" s="174"/>
      <c r="BD291" s="174"/>
      <c r="BE291" s="174"/>
      <c r="BF291" s="175"/>
      <c r="BG291" s="316"/>
      <c r="BH291" s="317"/>
      <c r="BI291" s="288"/>
      <c r="BJ291" s="288"/>
      <c r="BK291" s="288"/>
      <c r="BL291" s="315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</row>
    <row r="292" spans="1:119" x14ac:dyDescent="0.2">
      <c r="A292" s="824" t="s">
        <v>227</v>
      </c>
      <c r="B292" s="825"/>
      <c r="C292" s="826"/>
      <c r="D292" s="255">
        <f>D81</f>
        <v>0</v>
      </c>
      <c r="E292" s="268">
        <f>0.5*0</f>
        <v>0</v>
      </c>
      <c r="F292" s="268">
        <f>D292*E292</f>
        <v>0</v>
      </c>
      <c r="G292" s="255">
        <v>0</v>
      </c>
      <c r="H292" s="255">
        <v>0</v>
      </c>
      <c r="I292" s="255">
        <v>0</v>
      </c>
      <c r="J292" s="255">
        <v>0</v>
      </c>
      <c r="K292" s="268">
        <f t="shared" ref="K292:K298" si="458">(G292*E292*0.08)+(H292*E292*0.16)+(I292*E292*0.25)+(IF(G292=0,J292*E292*(1-0.16-0.25),J292*E292*(1-0.08-0.25)))</f>
        <v>0</v>
      </c>
      <c r="L292" s="404"/>
      <c r="M292" s="268">
        <f t="shared" ref="M292:M297" si="459">ROUND((IF((F292-K292)&lt;0, 0, (F292-K292))),2)</f>
        <v>0</v>
      </c>
      <c r="N292" s="404"/>
      <c r="O292" s="404"/>
      <c r="P292" s="404"/>
      <c r="Q292" s="595">
        <f t="shared" ref="Q292:Q298" si="460">ROUND(M292*$G$6,2)</f>
        <v>0</v>
      </c>
      <c r="R292" s="380"/>
      <c r="S292" s="380"/>
      <c r="T292" s="381"/>
      <c r="U292" s="382">
        <f t="shared" ref="U292:U298" si="461">Q292</f>
        <v>0</v>
      </c>
      <c r="V292" s="362"/>
      <c r="W292" s="363"/>
      <c r="X292" s="363"/>
      <c r="Y292" s="434"/>
      <c r="Z292" s="287">
        <f t="shared" ref="Z292:Z298" si="462">M292</f>
        <v>0</v>
      </c>
      <c r="AA292" s="182"/>
      <c r="AB292" s="225">
        <f>IF($G$6=2,M292,0)</f>
        <v>0</v>
      </c>
      <c r="AC292" s="182"/>
      <c r="AD292" s="227">
        <f>IF($G$6=3,M292,0)</f>
        <v>0</v>
      </c>
      <c r="AE292" s="319"/>
      <c r="AF292" s="177"/>
      <c r="AG292" s="178"/>
      <c r="AH292" s="179"/>
      <c r="AI292" s="180">
        <f>Z292</f>
        <v>0</v>
      </c>
      <c r="AJ292" s="181"/>
      <c r="AK292" s="182">
        <f t="shared" ref="AK292:AK298" si="463">Z292</f>
        <v>0</v>
      </c>
      <c r="AL292" s="182"/>
      <c r="AM292" s="182">
        <f>AK292+AL292</f>
        <v>0</v>
      </c>
      <c r="AN292" s="183"/>
      <c r="AO292" s="177"/>
      <c r="AP292" s="178"/>
      <c r="AQ292" s="178"/>
      <c r="AR292" s="184"/>
      <c r="AS292" s="185"/>
      <c r="AT292" s="186">
        <f>AB292</f>
        <v>0</v>
      </c>
      <c r="AU292" s="182"/>
      <c r="AV292" s="182">
        <f>AT292+AU292</f>
        <v>0</v>
      </c>
      <c r="AW292" s="187"/>
      <c r="AX292" s="177"/>
      <c r="AY292" s="178"/>
      <c r="AZ292" s="178"/>
      <c r="BA292" s="184"/>
      <c r="BB292" s="185"/>
      <c r="BC292" s="182">
        <f t="shared" ref="BC292:BC297" si="464">AD292</f>
        <v>0</v>
      </c>
      <c r="BD292" s="182"/>
      <c r="BE292" s="182">
        <f>BC292+BD292</f>
        <v>0</v>
      </c>
      <c r="BF292" s="187"/>
      <c r="BG292" s="320"/>
      <c r="BH292" s="321"/>
      <c r="BI292" s="322"/>
      <c r="BJ292" s="297">
        <v>0</v>
      </c>
      <c r="BK292" s="323"/>
      <c r="BL292" s="323"/>
    </row>
    <row r="293" spans="1:119" x14ac:dyDescent="0.2">
      <c r="A293" s="824" t="s">
        <v>228</v>
      </c>
      <c r="B293" s="825"/>
      <c r="C293" s="826"/>
      <c r="D293" s="255">
        <f>D93</f>
        <v>0</v>
      </c>
      <c r="E293" s="770">
        <f t="shared" ref="E293:E297" si="465">0.5*0</f>
        <v>0</v>
      </c>
      <c r="F293" s="268">
        <f t="shared" ref="F293:F298" si="466">D293*E293</f>
        <v>0</v>
      </c>
      <c r="G293" s="255">
        <v>0</v>
      </c>
      <c r="H293" s="255">
        <v>0</v>
      </c>
      <c r="I293" s="255">
        <v>0</v>
      </c>
      <c r="J293" s="255">
        <v>0</v>
      </c>
      <c r="K293" s="268">
        <f t="shared" si="458"/>
        <v>0</v>
      </c>
      <c r="L293" s="404"/>
      <c r="M293" s="268">
        <f t="shared" si="459"/>
        <v>0</v>
      </c>
      <c r="N293" s="404"/>
      <c r="O293" s="404"/>
      <c r="P293" s="404"/>
      <c r="Q293" s="595">
        <f t="shared" si="460"/>
        <v>0</v>
      </c>
      <c r="R293" s="380"/>
      <c r="S293" s="380"/>
      <c r="T293" s="381"/>
      <c r="U293" s="382">
        <f t="shared" si="461"/>
        <v>0</v>
      </c>
      <c r="V293" s="362"/>
      <c r="W293" s="364"/>
      <c r="X293" s="364"/>
      <c r="Y293" s="434"/>
      <c r="Z293" s="287">
        <f t="shared" si="462"/>
        <v>0</v>
      </c>
      <c r="AA293" s="182"/>
      <c r="AB293" s="225">
        <f t="shared" ref="AB293:AB298" si="467">IF($G$6=2,M293,0)</f>
        <v>0</v>
      </c>
      <c r="AC293" s="182"/>
      <c r="AD293" s="227">
        <f t="shared" ref="AD293:AD298" si="468">IF($G$6=3,M293,0)</f>
        <v>0</v>
      </c>
      <c r="AE293" s="319"/>
      <c r="AF293" s="188"/>
      <c r="AG293" s="178"/>
      <c r="AH293" s="179"/>
      <c r="AI293" s="180">
        <f t="shared" ref="AI293:AI298" si="469">Z293</f>
        <v>0</v>
      </c>
      <c r="AJ293" s="181"/>
      <c r="AK293" s="182">
        <f t="shared" si="463"/>
        <v>0</v>
      </c>
      <c r="AL293" s="182"/>
      <c r="AM293" s="182">
        <f t="shared" ref="AM293:AM298" si="470">AK293+AL293</f>
        <v>0</v>
      </c>
      <c r="AN293" s="183"/>
      <c r="AO293" s="188"/>
      <c r="AP293" s="178"/>
      <c r="AQ293" s="178"/>
      <c r="AR293" s="184"/>
      <c r="AS293" s="185"/>
      <c r="AT293" s="186">
        <f t="shared" ref="AT293:AT298" si="471">AB293</f>
        <v>0</v>
      </c>
      <c r="AU293" s="182"/>
      <c r="AV293" s="182">
        <f t="shared" ref="AV293:AV298" si="472">AT293+AU293</f>
        <v>0</v>
      </c>
      <c r="AW293" s="183"/>
      <c r="AX293" s="188"/>
      <c r="AY293" s="178"/>
      <c r="AZ293" s="178"/>
      <c r="BA293" s="184"/>
      <c r="BB293" s="185"/>
      <c r="BC293" s="182">
        <f t="shared" si="464"/>
        <v>0</v>
      </c>
      <c r="BD293" s="182"/>
      <c r="BE293" s="182">
        <f t="shared" ref="BE293:BE298" si="473">BC293+BD293</f>
        <v>0</v>
      </c>
      <c r="BF293" s="183"/>
      <c r="BG293" s="324"/>
      <c r="BH293" s="325"/>
      <c r="BI293" s="326"/>
      <c r="BJ293" s="306">
        <v>0</v>
      </c>
      <c r="BK293" s="327"/>
      <c r="BL293" s="327"/>
    </row>
    <row r="294" spans="1:119" x14ac:dyDescent="0.2">
      <c r="A294" s="824" t="s">
        <v>229</v>
      </c>
      <c r="B294" s="825"/>
      <c r="C294" s="826"/>
      <c r="D294" s="255">
        <f>D105</f>
        <v>0</v>
      </c>
      <c r="E294" s="770">
        <f t="shared" si="465"/>
        <v>0</v>
      </c>
      <c r="F294" s="268">
        <f t="shared" si="466"/>
        <v>0</v>
      </c>
      <c r="G294" s="255">
        <v>0</v>
      </c>
      <c r="H294" s="255">
        <v>0</v>
      </c>
      <c r="I294" s="255">
        <v>0</v>
      </c>
      <c r="J294" s="255">
        <v>0</v>
      </c>
      <c r="K294" s="268">
        <f t="shared" si="458"/>
        <v>0</v>
      </c>
      <c r="L294" s="404"/>
      <c r="M294" s="268">
        <f t="shared" si="459"/>
        <v>0</v>
      </c>
      <c r="N294" s="404"/>
      <c r="O294" s="404"/>
      <c r="P294" s="404"/>
      <c r="Q294" s="595">
        <f t="shared" si="460"/>
        <v>0</v>
      </c>
      <c r="R294" s="380"/>
      <c r="S294" s="380"/>
      <c r="T294" s="381"/>
      <c r="U294" s="382">
        <f t="shared" si="461"/>
        <v>0</v>
      </c>
      <c r="V294" s="362"/>
      <c r="W294" s="364"/>
      <c r="X294" s="364"/>
      <c r="Y294" s="434"/>
      <c r="Z294" s="287">
        <f t="shared" si="462"/>
        <v>0</v>
      </c>
      <c r="AA294" s="182"/>
      <c r="AB294" s="225">
        <f t="shared" si="467"/>
        <v>0</v>
      </c>
      <c r="AC294" s="182"/>
      <c r="AD294" s="227">
        <f t="shared" si="468"/>
        <v>0</v>
      </c>
      <c r="AE294" s="319"/>
      <c r="AF294" s="188"/>
      <c r="AG294" s="178"/>
      <c r="AH294" s="179"/>
      <c r="AI294" s="180">
        <f t="shared" si="469"/>
        <v>0</v>
      </c>
      <c r="AJ294" s="181"/>
      <c r="AK294" s="182">
        <f t="shared" si="463"/>
        <v>0</v>
      </c>
      <c r="AL294" s="182"/>
      <c r="AM294" s="182">
        <f t="shared" si="470"/>
        <v>0</v>
      </c>
      <c r="AN294" s="183"/>
      <c r="AO294" s="188"/>
      <c r="AP294" s="178"/>
      <c r="AQ294" s="178"/>
      <c r="AR294" s="184"/>
      <c r="AS294" s="185"/>
      <c r="AT294" s="186">
        <f t="shared" si="471"/>
        <v>0</v>
      </c>
      <c r="AU294" s="182"/>
      <c r="AV294" s="182">
        <f t="shared" si="472"/>
        <v>0</v>
      </c>
      <c r="AW294" s="183"/>
      <c r="AX294" s="188"/>
      <c r="AY294" s="178"/>
      <c r="AZ294" s="178"/>
      <c r="BA294" s="184"/>
      <c r="BB294" s="185"/>
      <c r="BC294" s="182">
        <f t="shared" si="464"/>
        <v>0</v>
      </c>
      <c r="BD294" s="182"/>
      <c r="BE294" s="182">
        <f t="shared" si="473"/>
        <v>0</v>
      </c>
      <c r="BF294" s="183"/>
      <c r="BG294" s="324"/>
      <c r="BH294" s="325"/>
      <c r="BI294" s="326"/>
      <c r="BJ294" s="306">
        <v>0</v>
      </c>
      <c r="BK294" s="327"/>
      <c r="BL294" s="327"/>
    </row>
    <row r="295" spans="1:119" x14ac:dyDescent="0.2">
      <c r="A295" s="824" t="s">
        <v>230</v>
      </c>
      <c r="B295" s="825"/>
      <c r="C295" s="826"/>
      <c r="D295" s="255">
        <f>D117</f>
        <v>0</v>
      </c>
      <c r="E295" s="770">
        <f t="shared" si="465"/>
        <v>0</v>
      </c>
      <c r="F295" s="268">
        <f t="shared" si="466"/>
        <v>0</v>
      </c>
      <c r="G295" s="255">
        <v>0</v>
      </c>
      <c r="H295" s="255">
        <v>0</v>
      </c>
      <c r="I295" s="255">
        <v>0</v>
      </c>
      <c r="J295" s="255">
        <v>0</v>
      </c>
      <c r="K295" s="268">
        <f t="shared" si="458"/>
        <v>0</v>
      </c>
      <c r="L295" s="404"/>
      <c r="M295" s="268">
        <f t="shared" si="459"/>
        <v>0</v>
      </c>
      <c r="N295" s="404"/>
      <c r="O295" s="404"/>
      <c r="P295" s="404"/>
      <c r="Q295" s="595">
        <f t="shared" si="460"/>
        <v>0</v>
      </c>
      <c r="R295" s="380"/>
      <c r="S295" s="380"/>
      <c r="T295" s="381"/>
      <c r="U295" s="382">
        <f t="shared" si="461"/>
        <v>0</v>
      </c>
      <c r="V295" s="362"/>
      <c r="W295" s="364"/>
      <c r="X295" s="364"/>
      <c r="Y295" s="434"/>
      <c r="Z295" s="287">
        <f t="shared" si="462"/>
        <v>0</v>
      </c>
      <c r="AA295" s="182"/>
      <c r="AB295" s="225">
        <f t="shared" si="467"/>
        <v>0</v>
      </c>
      <c r="AC295" s="182"/>
      <c r="AD295" s="227">
        <f t="shared" si="468"/>
        <v>0</v>
      </c>
      <c r="AE295" s="319"/>
      <c r="AF295" s="188"/>
      <c r="AG295" s="178"/>
      <c r="AH295" s="179"/>
      <c r="AI295" s="180">
        <f t="shared" si="469"/>
        <v>0</v>
      </c>
      <c r="AJ295" s="181"/>
      <c r="AK295" s="182">
        <f t="shared" si="463"/>
        <v>0</v>
      </c>
      <c r="AL295" s="182"/>
      <c r="AM295" s="182">
        <f t="shared" si="470"/>
        <v>0</v>
      </c>
      <c r="AN295" s="183"/>
      <c r="AO295" s="188"/>
      <c r="AP295" s="178"/>
      <c r="AQ295" s="178"/>
      <c r="AR295" s="184"/>
      <c r="AS295" s="185"/>
      <c r="AT295" s="186">
        <f t="shared" si="471"/>
        <v>0</v>
      </c>
      <c r="AU295" s="182"/>
      <c r="AV295" s="182">
        <f t="shared" si="472"/>
        <v>0</v>
      </c>
      <c r="AW295" s="183"/>
      <c r="AX295" s="188"/>
      <c r="AY295" s="178"/>
      <c r="AZ295" s="178"/>
      <c r="BA295" s="184"/>
      <c r="BB295" s="185"/>
      <c r="BC295" s="182">
        <f t="shared" si="464"/>
        <v>0</v>
      </c>
      <c r="BD295" s="182"/>
      <c r="BE295" s="182">
        <f t="shared" si="473"/>
        <v>0</v>
      </c>
      <c r="BF295" s="183"/>
      <c r="BG295" s="324"/>
      <c r="BH295" s="325"/>
      <c r="BI295" s="326"/>
      <c r="BJ295" s="306">
        <v>0</v>
      </c>
      <c r="BK295" s="327"/>
      <c r="BL295" s="327"/>
    </row>
    <row r="296" spans="1:119" x14ac:dyDescent="0.2">
      <c r="A296" s="824" t="s">
        <v>231</v>
      </c>
      <c r="B296" s="825"/>
      <c r="C296" s="826"/>
      <c r="D296" s="255">
        <f>D129</f>
        <v>0</v>
      </c>
      <c r="E296" s="770">
        <f t="shared" si="465"/>
        <v>0</v>
      </c>
      <c r="F296" s="268">
        <f t="shared" si="466"/>
        <v>0</v>
      </c>
      <c r="G296" s="255">
        <v>0</v>
      </c>
      <c r="H296" s="255">
        <v>0</v>
      </c>
      <c r="I296" s="255">
        <v>0</v>
      </c>
      <c r="J296" s="255">
        <v>0</v>
      </c>
      <c r="K296" s="268">
        <f t="shared" si="458"/>
        <v>0</v>
      </c>
      <c r="L296" s="404"/>
      <c r="M296" s="268">
        <f t="shared" si="459"/>
        <v>0</v>
      </c>
      <c r="N296" s="404"/>
      <c r="O296" s="404"/>
      <c r="P296" s="404"/>
      <c r="Q296" s="595">
        <f t="shared" si="460"/>
        <v>0</v>
      </c>
      <c r="R296" s="380"/>
      <c r="S296" s="380"/>
      <c r="T296" s="381"/>
      <c r="U296" s="382">
        <f t="shared" si="461"/>
        <v>0</v>
      </c>
      <c r="V296" s="362"/>
      <c r="W296" s="364"/>
      <c r="X296" s="364"/>
      <c r="Y296" s="434"/>
      <c r="Z296" s="287">
        <f t="shared" si="462"/>
        <v>0</v>
      </c>
      <c r="AA296" s="182"/>
      <c r="AB296" s="225">
        <f t="shared" si="467"/>
        <v>0</v>
      </c>
      <c r="AC296" s="182"/>
      <c r="AD296" s="227">
        <f t="shared" si="468"/>
        <v>0</v>
      </c>
      <c r="AE296" s="319"/>
      <c r="AF296" s="188"/>
      <c r="AG296" s="178"/>
      <c r="AH296" s="179"/>
      <c r="AI296" s="180">
        <f t="shared" si="469"/>
        <v>0</v>
      </c>
      <c r="AJ296" s="181"/>
      <c r="AK296" s="182">
        <f t="shared" si="463"/>
        <v>0</v>
      </c>
      <c r="AL296" s="182"/>
      <c r="AM296" s="182">
        <f t="shared" si="470"/>
        <v>0</v>
      </c>
      <c r="AN296" s="183"/>
      <c r="AO296" s="188"/>
      <c r="AP296" s="178"/>
      <c r="AQ296" s="178"/>
      <c r="AR296" s="184"/>
      <c r="AS296" s="185"/>
      <c r="AT296" s="186">
        <f t="shared" si="471"/>
        <v>0</v>
      </c>
      <c r="AU296" s="182"/>
      <c r="AV296" s="182">
        <f t="shared" si="472"/>
        <v>0</v>
      </c>
      <c r="AW296" s="183"/>
      <c r="AX296" s="188"/>
      <c r="AY296" s="178"/>
      <c r="AZ296" s="178"/>
      <c r="BA296" s="184"/>
      <c r="BB296" s="185"/>
      <c r="BC296" s="182">
        <f t="shared" si="464"/>
        <v>0</v>
      </c>
      <c r="BD296" s="182"/>
      <c r="BE296" s="182">
        <f t="shared" si="473"/>
        <v>0</v>
      </c>
      <c r="BF296" s="183"/>
      <c r="BG296" s="324"/>
      <c r="BH296" s="325"/>
      <c r="BI296" s="326"/>
      <c r="BJ296" s="306">
        <v>0</v>
      </c>
      <c r="BK296" s="327"/>
      <c r="BL296" s="327"/>
    </row>
    <row r="297" spans="1:119" x14ac:dyDescent="0.2">
      <c r="A297" s="824" t="s">
        <v>232</v>
      </c>
      <c r="B297" s="825"/>
      <c r="C297" s="826"/>
      <c r="D297" s="255">
        <f>D141</f>
        <v>0</v>
      </c>
      <c r="E297" s="770">
        <f t="shared" si="465"/>
        <v>0</v>
      </c>
      <c r="F297" s="268">
        <f t="shared" si="466"/>
        <v>0</v>
      </c>
      <c r="G297" s="255">
        <v>0</v>
      </c>
      <c r="H297" s="255">
        <v>0</v>
      </c>
      <c r="I297" s="255">
        <v>0</v>
      </c>
      <c r="J297" s="255">
        <v>0</v>
      </c>
      <c r="K297" s="268">
        <f t="shared" si="458"/>
        <v>0</v>
      </c>
      <c r="L297" s="404"/>
      <c r="M297" s="268">
        <f t="shared" si="459"/>
        <v>0</v>
      </c>
      <c r="N297" s="404"/>
      <c r="O297" s="404"/>
      <c r="P297" s="404"/>
      <c r="Q297" s="595">
        <f t="shared" si="460"/>
        <v>0</v>
      </c>
      <c r="R297" s="380"/>
      <c r="S297" s="380"/>
      <c r="T297" s="381"/>
      <c r="U297" s="382">
        <f t="shared" si="461"/>
        <v>0</v>
      </c>
      <c r="V297" s="362"/>
      <c r="W297" s="364"/>
      <c r="X297" s="364"/>
      <c r="Y297" s="434"/>
      <c r="Z297" s="287">
        <f t="shared" si="462"/>
        <v>0</v>
      </c>
      <c r="AA297" s="182"/>
      <c r="AB297" s="225">
        <f t="shared" si="467"/>
        <v>0</v>
      </c>
      <c r="AC297" s="182"/>
      <c r="AD297" s="227">
        <f t="shared" si="468"/>
        <v>0</v>
      </c>
      <c r="AE297" s="319"/>
      <c r="AF297" s="188"/>
      <c r="AG297" s="178"/>
      <c r="AH297" s="179"/>
      <c r="AI297" s="180">
        <f t="shared" si="469"/>
        <v>0</v>
      </c>
      <c r="AJ297" s="181"/>
      <c r="AK297" s="182">
        <f t="shared" si="463"/>
        <v>0</v>
      </c>
      <c r="AL297" s="182"/>
      <c r="AM297" s="182">
        <f t="shared" si="470"/>
        <v>0</v>
      </c>
      <c r="AN297" s="183"/>
      <c r="AO297" s="188"/>
      <c r="AP297" s="178"/>
      <c r="AQ297" s="178"/>
      <c r="AR297" s="184"/>
      <c r="AS297" s="185"/>
      <c r="AT297" s="186">
        <f t="shared" si="471"/>
        <v>0</v>
      </c>
      <c r="AU297" s="182"/>
      <c r="AV297" s="182">
        <f t="shared" si="472"/>
        <v>0</v>
      </c>
      <c r="AW297" s="183"/>
      <c r="AX297" s="188"/>
      <c r="AY297" s="178"/>
      <c r="AZ297" s="178"/>
      <c r="BA297" s="184"/>
      <c r="BB297" s="185"/>
      <c r="BC297" s="182">
        <f t="shared" si="464"/>
        <v>0</v>
      </c>
      <c r="BD297" s="182"/>
      <c r="BE297" s="182">
        <f t="shared" si="473"/>
        <v>0</v>
      </c>
      <c r="BF297" s="183"/>
      <c r="BG297" s="324"/>
      <c r="BH297" s="325"/>
      <c r="BI297" s="326"/>
      <c r="BJ297" s="306">
        <v>0</v>
      </c>
      <c r="BK297" s="327"/>
      <c r="BL297" s="327"/>
    </row>
    <row r="298" spans="1:119" s="276" customFormat="1" ht="36" customHeight="1" x14ac:dyDescent="0.2">
      <c r="A298" s="824" t="s">
        <v>16</v>
      </c>
      <c r="B298" s="825"/>
      <c r="C298" s="826"/>
      <c r="D298" s="762">
        <v>2</v>
      </c>
      <c r="E298" s="770"/>
      <c r="F298" s="770">
        <f t="shared" si="466"/>
        <v>0</v>
      </c>
      <c r="G298" s="269"/>
      <c r="H298" s="269"/>
      <c r="I298" s="269"/>
      <c r="J298" s="269"/>
      <c r="K298" s="770">
        <f t="shared" si="458"/>
        <v>0</v>
      </c>
      <c r="L298" s="404"/>
      <c r="M298" s="770">
        <f>IF((F298-K298)&lt;0, 0, (F298-K298))</f>
        <v>0</v>
      </c>
      <c r="N298" s="404"/>
      <c r="O298" s="404"/>
      <c r="P298" s="404"/>
      <c r="Q298" s="595">
        <f t="shared" si="460"/>
        <v>0</v>
      </c>
      <c r="R298" s="405"/>
      <c r="S298" s="406"/>
      <c r="T298" s="407"/>
      <c r="U298" s="408">
        <f t="shared" si="461"/>
        <v>0</v>
      </c>
      <c r="V298" s="365"/>
      <c r="W298" s="366"/>
      <c r="X298" s="367"/>
      <c r="Y298" s="435"/>
      <c r="Z298" s="287">
        <f t="shared" si="462"/>
        <v>0</v>
      </c>
      <c r="AA298" s="289"/>
      <c r="AB298" s="225">
        <f t="shared" si="467"/>
        <v>0</v>
      </c>
      <c r="AC298" s="289"/>
      <c r="AD298" s="227">
        <f t="shared" si="468"/>
        <v>0</v>
      </c>
      <c r="AE298" s="328"/>
      <c r="AF298" s="189"/>
      <c r="AG298" s="190"/>
      <c r="AH298" s="191"/>
      <c r="AI298" s="180">
        <f t="shared" si="469"/>
        <v>0</v>
      </c>
      <c r="AJ298" s="181"/>
      <c r="AK298" s="182">
        <f t="shared" si="463"/>
        <v>0</v>
      </c>
      <c r="AL298" s="182"/>
      <c r="AM298" s="182">
        <f t="shared" si="470"/>
        <v>0</v>
      </c>
      <c r="AN298" s="183"/>
      <c r="AO298" s="189"/>
      <c r="AP298" s="190"/>
      <c r="AQ298" s="190"/>
      <c r="AR298" s="192"/>
      <c r="AS298" s="193"/>
      <c r="AT298" s="194">
        <f t="shared" si="471"/>
        <v>0</v>
      </c>
      <c r="AU298" s="182"/>
      <c r="AV298" s="182">
        <f t="shared" si="472"/>
        <v>0</v>
      </c>
      <c r="AW298" s="195"/>
      <c r="AX298" s="189"/>
      <c r="AY298" s="190"/>
      <c r="AZ298" s="190"/>
      <c r="BA298" s="192"/>
      <c r="BB298" s="193"/>
      <c r="BC298" s="182">
        <f>AD298</f>
        <v>0</v>
      </c>
      <c r="BD298" s="182"/>
      <c r="BE298" s="182">
        <f t="shared" si="473"/>
        <v>0</v>
      </c>
      <c r="BF298" s="195"/>
      <c r="BG298" s="329"/>
      <c r="BH298" s="330"/>
      <c r="BI298" s="331"/>
      <c r="BJ298" s="332">
        <v>0</v>
      </c>
      <c r="BK298" s="333"/>
      <c r="BL298" s="333"/>
      <c r="BM298" s="48"/>
      <c r="BN298" s="48"/>
      <c r="BO298" s="48"/>
      <c r="BP298" s="48"/>
      <c r="BQ298" s="48"/>
      <c r="BR298" s="48"/>
      <c r="BS298" s="48"/>
      <c r="BT298" s="48"/>
      <c r="BU298" s="48"/>
      <c r="BV298" s="48"/>
      <c r="BW298" s="48"/>
      <c r="BX298" s="48"/>
      <c r="BY298" s="48"/>
      <c r="BZ298" s="48"/>
      <c r="CA298" s="48"/>
      <c r="CB298" s="48"/>
      <c r="CC298" s="48"/>
      <c r="CD298" s="48"/>
      <c r="CE298" s="48"/>
      <c r="CF298" s="48"/>
      <c r="CG298" s="48"/>
      <c r="CH298" s="48"/>
      <c r="CI298" s="48"/>
      <c r="CJ298" s="48"/>
      <c r="CK298" s="48"/>
      <c r="CL298" s="48"/>
      <c r="CM298" s="48"/>
      <c r="CN298" s="48"/>
      <c r="CO298" s="48"/>
      <c r="CP298" s="48"/>
      <c r="CQ298" s="48"/>
      <c r="CR298" s="48"/>
      <c r="CS298" s="48"/>
      <c r="CT298" s="48"/>
      <c r="CU298" s="48"/>
      <c r="CV298" s="48"/>
      <c r="CW298" s="48"/>
      <c r="CX298" s="48"/>
      <c r="CY298" s="48"/>
      <c r="CZ298" s="48"/>
      <c r="DA298" s="48"/>
      <c r="DB298" s="48"/>
      <c r="DC298" s="48"/>
      <c r="DD298" s="48"/>
      <c r="DE298" s="48"/>
      <c r="DF298" s="48"/>
      <c r="DG298" s="48"/>
      <c r="DH298" s="48"/>
      <c r="DI298" s="48"/>
      <c r="DJ298" s="48"/>
      <c r="DK298" s="48"/>
      <c r="DL298" s="48"/>
      <c r="DM298" s="48"/>
      <c r="DN298" s="48"/>
      <c r="DO298" s="48"/>
    </row>
    <row r="299" spans="1:119" s="337" customFormat="1" x14ac:dyDescent="0.2">
      <c r="A299" s="830" t="s">
        <v>47</v>
      </c>
      <c r="B299" s="831"/>
      <c r="C299" s="832"/>
      <c r="D299" s="264">
        <f>SUM(D292:D298)</f>
        <v>2</v>
      </c>
      <c r="E299" s="264"/>
      <c r="F299" s="267">
        <f t="shared" ref="F299:M299" si="474">SUM(F292:F298)</f>
        <v>0</v>
      </c>
      <c r="G299" s="264">
        <f t="shared" si="474"/>
        <v>0</v>
      </c>
      <c r="H299" s="264">
        <f t="shared" si="474"/>
        <v>0</v>
      </c>
      <c r="I299" s="264">
        <f t="shared" si="474"/>
        <v>0</v>
      </c>
      <c r="J299" s="264">
        <f t="shared" si="474"/>
        <v>0</v>
      </c>
      <c r="K299" s="264">
        <f t="shared" si="474"/>
        <v>0</v>
      </c>
      <c r="L299" s="264"/>
      <c r="M299" s="267">
        <f t="shared" si="474"/>
        <v>0</v>
      </c>
      <c r="N299" s="409"/>
      <c r="O299" s="409"/>
      <c r="P299" s="409"/>
      <c r="Q299" s="410"/>
      <c r="R299" s="410"/>
      <c r="S299" s="410"/>
      <c r="T299" s="411"/>
      <c r="U299" s="412"/>
      <c r="V299" s="368"/>
      <c r="W299" s="369"/>
      <c r="X299" s="369"/>
      <c r="Y299" s="426"/>
      <c r="Z299" s="201"/>
      <c r="AA299" s="290"/>
      <c r="AB299" s="201"/>
      <c r="AC299" s="290"/>
      <c r="AD299" s="201"/>
      <c r="AE299" s="334"/>
      <c r="AF299" s="196"/>
      <c r="AG299" s="197"/>
      <c r="AH299" s="198"/>
      <c r="AI299" s="199"/>
      <c r="AJ299" s="200"/>
      <c r="AK299" s="201"/>
      <c r="AL299" s="201"/>
      <c r="AM299" s="201"/>
      <c r="AN299" s="202"/>
      <c r="AO299" s="196"/>
      <c r="AP299" s="197"/>
      <c r="AQ299" s="197"/>
      <c r="AR299" s="203"/>
      <c r="AS299" s="200"/>
      <c r="AT299" s="201"/>
      <c r="AU299" s="201"/>
      <c r="AV299" s="201"/>
      <c r="AW299" s="202"/>
      <c r="AX299" s="196"/>
      <c r="AY299" s="197"/>
      <c r="AZ299" s="197"/>
      <c r="BA299" s="203"/>
      <c r="BB299" s="200"/>
      <c r="BC299" s="201"/>
      <c r="BD299" s="201"/>
      <c r="BE299" s="201"/>
      <c r="BF299" s="202"/>
      <c r="BG299" s="335"/>
      <c r="BH299" s="336"/>
      <c r="BI299" s="290"/>
      <c r="BJ299" s="290"/>
      <c r="BK299" s="290"/>
      <c r="BL299" s="334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</row>
    <row r="300" spans="1:119" s="311" customFormat="1" ht="13.5" thickBot="1" x14ac:dyDescent="0.25">
      <c r="A300" s="910"/>
      <c r="B300" s="911"/>
      <c r="C300" s="912"/>
      <c r="D300" s="270"/>
      <c r="E300" s="270"/>
      <c r="F300" s="270"/>
      <c r="G300" s="270"/>
      <c r="H300" s="270"/>
      <c r="I300" s="270"/>
      <c r="J300" s="270"/>
      <c r="K300" s="271" t="s">
        <v>46</v>
      </c>
      <c r="L300" s="271"/>
      <c r="M300" s="250">
        <f>M299</f>
        <v>0</v>
      </c>
      <c r="N300" s="392"/>
      <c r="O300" s="392"/>
      <c r="P300" s="392"/>
      <c r="Q300" s="390">
        <f t="shared" ref="Q300:Z300" si="475">SUM(Q292:Q298)</f>
        <v>0</v>
      </c>
      <c r="R300" s="390">
        <f t="shared" si="475"/>
        <v>0</v>
      </c>
      <c r="S300" s="390">
        <f t="shared" si="475"/>
        <v>0</v>
      </c>
      <c r="T300" s="391">
        <f>SUM(T292:T298)</f>
        <v>0</v>
      </c>
      <c r="U300" s="413">
        <f t="shared" si="475"/>
        <v>0</v>
      </c>
      <c r="V300" s="352">
        <f t="shared" si="475"/>
        <v>0</v>
      </c>
      <c r="W300" s="353">
        <f t="shared" si="475"/>
        <v>0</v>
      </c>
      <c r="X300" s="353">
        <f t="shared" si="475"/>
        <v>0</v>
      </c>
      <c r="Y300" s="431"/>
      <c r="Z300" s="135">
        <f t="shared" si="475"/>
        <v>0</v>
      </c>
      <c r="AA300" s="291"/>
      <c r="AB300" s="135">
        <f>SUM(AB292:AB298)</f>
        <v>0</v>
      </c>
      <c r="AC300" s="291"/>
      <c r="AD300" s="135">
        <f>SUM(AD292:AD298)</f>
        <v>0</v>
      </c>
      <c r="AE300" s="338"/>
      <c r="AF300" s="204"/>
      <c r="AG300" s="144"/>
      <c r="AH300" s="145"/>
      <c r="AI300" s="129">
        <f>SUM(AI292:AI298)</f>
        <v>0</v>
      </c>
      <c r="AJ300" s="146"/>
      <c r="AK300" s="131">
        <f>SUM(AK292:AK298)</f>
        <v>0</v>
      </c>
      <c r="AL300" s="131">
        <f>SUM(AL292:AL298)</f>
        <v>0</v>
      </c>
      <c r="AM300" s="131">
        <f>SUM(AM292:AM298)</f>
        <v>0</v>
      </c>
      <c r="AN300" s="132">
        <f>SUM(AN292:AN298)</f>
        <v>0</v>
      </c>
      <c r="AO300" s="204"/>
      <c r="AP300" s="144"/>
      <c r="AQ300" s="144"/>
      <c r="AR300" s="147"/>
      <c r="AS300" s="148"/>
      <c r="AT300" s="135">
        <f>SUM(AT292:AT298)</f>
        <v>0</v>
      </c>
      <c r="AU300" s="131">
        <f>SUM(AU292:AU298)</f>
        <v>0</v>
      </c>
      <c r="AV300" s="131">
        <f>SUM(AV292:AV298)</f>
        <v>0</v>
      </c>
      <c r="AW300" s="136">
        <f>SUM(AW292:AW298)</f>
        <v>0</v>
      </c>
      <c r="AX300" s="204"/>
      <c r="AY300" s="144"/>
      <c r="AZ300" s="144"/>
      <c r="BA300" s="147"/>
      <c r="BB300" s="148"/>
      <c r="BC300" s="135">
        <f>SUM(BC292:BC298)</f>
        <v>0</v>
      </c>
      <c r="BD300" s="131">
        <f>SUM(BD292:BD298)</f>
        <v>0</v>
      </c>
      <c r="BE300" s="131">
        <f>SUM(BE292:BE298)</f>
        <v>0</v>
      </c>
      <c r="BF300" s="136">
        <f>SUM(BF292:BF298)</f>
        <v>0</v>
      </c>
      <c r="BG300" s="339">
        <f t="shared" ref="BG300:BL300" si="476">SUM(BG292:BG298)</f>
        <v>0</v>
      </c>
      <c r="BH300" s="340">
        <f t="shared" si="476"/>
        <v>0</v>
      </c>
      <c r="BI300" s="291">
        <f t="shared" si="476"/>
        <v>0</v>
      </c>
      <c r="BJ300" s="291">
        <f t="shared" si="476"/>
        <v>0</v>
      </c>
      <c r="BK300" s="338">
        <f t="shared" si="476"/>
        <v>0</v>
      </c>
      <c r="BL300" s="338">
        <f t="shared" si="476"/>
        <v>0</v>
      </c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</row>
    <row r="301" spans="1:119" s="293" customFormat="1" x14ac:dyDescent="0.2">
      <c r="A301" s="512" t="s">
        <v>61</v>
      </c>
      <c r="B301" s="513"/>
      <c r="C301" s="513"/>
      <c r="D301" s="513"/>
      <c r="E301" s="513"/>
      <c r="F301" s="513"/>
      <c r="G301" s="513"/>
      <c r="H301" s="513"/>
      <c r="I301" s="513"/>
      <c r="J301" s="514"/>
      <c r="K301" s="862" t="s">
        <v>32</v>
      </c>
      <c r="L301" s="862"/>
      <c r="M301" s="862"/>
      <c r="N301" s="377"/>
      <c r="O301" s="377"/>
      <c r="P301" s="377"/>
      <c r="Q301" s="377"/>
      <c r="R301" s="377"/>
      <c r="S301" s="377"/>
      <c r="T301" s="378"/>
      <c r="U301" s="349"/>
      <c r="V301" s="348"/>
      <c r="W301" s="349"/>
      <c r="X301" s="349"/>
      <c r="Y301" s="425"/>
      <c r="Z301" s="109"/>
      <c r="AA301" s="109"/>
      <c r="AB301" s="109"/>
      <c r="AC301" s="109"/>
      <c r="AD301" s="109"/>
      <c r="AE301" s="115"/>
      <c r="AF301" s="108"/>
      <c r="AG301" s="109"/>
      <c r="AH301" s="109"/>
      <c r="AI301" s="110"/>
      <c r="AJ301" s="137"/>
      <c r="AK301" s="111"/>
      <c r="AL301" s="111"/>
      <c r="AM301" s="111"/>
      <c r="AN301" s="112"/>
      <c r="AO301" s="108"/>
      <c r="AP301" s="109"/>
      <c r="AQ301" s="109"/>
      <c r="AR301" s="113"/>
      <c r="AS301" s="114"/>
      <c r="AT301" s="109"/>
      <c r="AU301" s="111"/>
      <c r="AV301" s="111"/>
      <c r="AW301" s="115"/>
      <c r="AX301" s="108"/>
      <c r="AY301" s="109"/>
      <c r="AZ301" s="109"/>
      <c r="BA301" s="113"/>
      <c r="BB301" s="114"/>
      <c r="BC301" s="109"/>
      <c r="BD301" s="111"/>
      <c r="BE301" s="111"/>
      <c r="BF301" s="115"/>
      <c r="BG301" s="108"/>
      <c r="BH301" s="108"/>
      <c r="BI301" s="109"/>
      <c r="BJ301" s="109"/>
      <c r="BK301" s="109"/>
      <c r="BL301" s="115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</row>
    <row r="302" spans="1:119" ht="12.75" customHeight="1" x14ac:dyDescent="0.2">
      <c r="A302" s="827" t="s">
        <v>117</v>
      </c>
      <c r="B302" s="828"/>
      <c r="C302" s="828"/>
      <c r="D302" s="828"/>
      <c r="E302" s="828"/>
      <c r="F302" s="828"/>
      <c r="G302" s="828"/>
      <c r="H302" s="828"/>
      <c r="I302" s="828"/>
      <c r="J302" s="829"/>
      <c r="K302" s="247">
        <v>0</v>
      </c>
      <c r="L302" s="611">
        <f t="shared" ref="L302:L310" si="477">$K$5</f>
        <v>0.85</v>
      </c>
      <c r="M302" s="245">
        <f t="shared" ref="M302:M310" si="478">ROUND(K302/L302,2)</f>
        <v>0</v>
      </c>
      <c r="N302" s="592">
        <f>ROUND(M302*$G$4,2)</f>
        <v>0</v>
      </c>
      <c r="O302" s="592">
        <f>ROUND(M302*$G$5,2)</f>
        <v>0</v>
      </c>
      <c r="P302" s="596">
        <f>ROUND(M302*$G$7,2)</f>
        <v>0</v>
      </c>
      <c r="Q302" s="380"/>
      <c r="R302" s="380"/>
      <c r="S302" s="380"/>
      <c r="T302" s="381"/>
      <c r="U302" s="382">
        <f t="shared" ref="U302:U310" si="479">ROUND(N302+O302+P302+Q302+R302+S302+T302,2)</f>
        <v>0</v>
      </c>
      <c r="V302" s="350">
        <v>0</v>
      </c>
      <c r="W302" s="355">
        <v>0</v>
      </c>
      <c r="X302" s="355">
        <v>0</v>
      </c>
      <c r="Y302" s="432">
        <v>0</v>
      </c>
      <c r="Z302" s="287">
        <v>0</v>
      </c>
      <c r="AA302" s="287">
        <v>0</v>
      </c>
      <c r="AB302" s="225">
        <v>0</v>
      </c>
      <c r="AC302" s="225">
        <v>0</v>
      </c>
      <c r="AD302" s="227">
        <v>0</v>
      </c>
      <c r="AE302" s="304">
        <v>0</v>
      </c>
      <c r="AF302" s="116"/>
      <c r="AG302" s="117"/>
      <c r="AH302" s="118"/>
      <c r="AI302" s="119">
        <v>0</v>
      </c>
      <c r="AJ302" s="120">
        <f t="shared" ref="AJ302:AJ310" si="480">$AJ$5</f>
        <v>0.85</v>
      </c>
      <c r="AK302" s="121">
        <f t="shared" ref="AK302:AK310" si="481">ROUND(AI302/AJ302,2)</f>
        <v>0</v>
      </c>
      <c r="AL302" s="121">
        <v>0</v>
      </c>
      <c r="AM302" s="121">
        <f t="shared" ref="AM302:AM310" si="482">AK302+AL302</f>
        <v>0</v>
      </c>
      <c r="AN302" s="122">
        <f t="shared" ref="AN302:AN310" si="483">ROUND((Z302+AA302)-(AM302),2)</f>
        <v>0</v>
      </c>
      <c r="AO302" s="116"/>
      <c r="AP302" s="117"/>
      <c r="AQ302" s="117"/>
      <c r="AR302" s="123">
        <v>0</v>
      </c>
      <c r="AS302" s="120">
        <f t="shared" ref="AS302:AS310" si="484">$AS$5</f>
        <v>0.85</v>
      </c>
      <c r="AT302" s="125">
        <f t="shared" ref="AT302:AT310" si="485">ROUND(AR302/AS302,2)</f>
        <v>0</v>
      </c>
      <c r="AU302" s="121">
        <v>0</v>
      </c>
      <c r="AV302" s="121">
        <f t="shared" ref="AV302:AV310" si="486">AT302+AU302</f>
        <v>0</v>
      </c>
      <c r="AW302" s="122">
        <f t="shared" ref="AW302:AW310" si="487">ROUND((AB302+AC302)-(AV302),2)</f>
        <v>0</v>
      </c>
      <c r="AX302" s="116"/>
      <c r="AY302" s="117"/>
      <c r="AZ302" s="117"/>
      <c r="BA302" s="123">
        <v>0</v>
      </c>
      <c r="BB302" s="120">
        <f t="shared" ref="BB302:BB310" si="488">$BB$5</f>
        <v>0.85</v>
      </c>
      <c r="BC302" s="125">
        <f t="shared" ref="BC302:BC310" si="489">ROUND(BA302/BB302,2)</f>
        <v>0</v>
      </c>
      <c r="BD302" s="121">
        <v>0</v>
      </c>
      <c r="BE302" s="121">
        <f t="shared" ref="BE302:BE310" si="490">BC302+BD302</f>
        <v>0</v>
      </c>
      <c r="BF302" s="122">
        <f t="shared" ref="BF302:BF310" si="491">ROUND((AD302+AE302)-(BE302),2)</f>
        <v>0</v>
      </c>
      <c r="BG302" s="295">
        <f t="shared" ref="BG302:BG310" si="492">U302-V302-W302-X302-AM302-AV302-BE302</f>
        <v>0</v>
      </c>
      <c r="BH302" s="296">
        <v>0</v>
      </c>
      <c r="BI302" s="297">
        <v>0</v>
      </c>
      <c r="BJ302" s="297">
        <v>0</v>
      </c>
      <c r="BK302" s="298">
        <v>0</v>
      </c>
      <c r="BL302" s="298">
        <v>0</v>
      </c>
    </row>
    <row r="303" spans="1:119" ht="12.75" customHeight="1" x14ac:dyDescent="0.2">
      <c r="A303" s="827" t="s">
        <v>118</v>
      </c>
      <c r="B303" s="828"/>
      <c r="C303" s="828"/>
      <c r="D303" s="828"/>
      <c r="E303" s="828"/>
      <c r="F303" s="828"/>
      <c r="G303" s="828"/>
      <c r="H303" s="828"/>
      <c r="I303" s="828"/>
      <c r="J303" s="829"/>
      <c r="K303" s="247">
        <v>0</v>
      </c>
      <c r="L303" s="611">
        <f t="shared" si="477"/>
        <v>0.85</v>
      </c>
      <c r="M303" s="245">
        <f t="shared" si="478"/>
        <v>0</v>
      </c>
      <c r="N303" s="383"/>
      <c r="O303" s="383"/>
      <c r="P303" s="380"/>
      <c r="Q303" s="595">
        <f>ROUND(M303*$G$6,2)</f>
        <v>0</v>
      </c>
      <c r="R303" s="380"/>
      <c r="S303" s="380"/>
      <c r="T303" s="381"/>
      <c r="U303" s="382">
        <f t="shared" si="479"/>
        <v>0</v>
      </c>
      <c r="V303" s="350">
        <v>0</v>
      </c>
      <c r="W303" s="355">
        <v>0</v>
      </c>
      <c r="X303" s="355">
        <v>0</v>
      </c>
      <c r="Y303" s="432">
        <v>0</v>
      </c>
      <c r="Z303" s="287">
        <v>0</v>
      </c>
      <c r="AA303" s="287">
        <v>0</v>
      </c>
      <c r="AB303" s="225">
        <v>0</v>
      </c>
      <c r="AC303" s="225">
        <v>0</v>
      </c>
      <c r="AD303" s="227">
        <v>0</v>
      </c>
      <c r="AE303" s="304">
        <v>0</v>
      </c>
      <c r="AF303" s="116"/>
      <c r="AG303" s="117"/>
      <c r="AH303" s="118"/>
      <c r="AI303" s="119">
        <v>0</v>
      </c>
      <c r="AJ303" s="120">
        <f t="shared" si="480"/>
        <v>0.85</v>
      </c>
      <c r="AK303" s="121">
        <f>ROUND(AI303/AJ303,2)</f>
        <v>0</v>
      </c>
      <c r="AL303" s="121">
        <v>0</v>
      </c>
      <c r="AM303" s="121">
        <f>AK303+AL303</f>
        <v>0</v>
      </c>
      <c r="AN303" s="122">
        <f t="shared" si="483"/>
        <v>0</v>
      </c>
      <c r="AO303" s="116"/>
      <c r="AP303" s="117"/>
      <c r="AQ303" s="117"/>
      <c r="AR303" s="123">
        <v>0</v>
      </c>
      <c r="AS303" s="120">
        <f t="shared" si="484"/>
        <v>0.85</v>
      </c>
      <c r="AT303" s="125">
        <f>ROUND(AR303/AS303,2)</f>
        <v>0</v>
      </c>
      <c r="AU303" s="121">
        <v>0</v>
      </c>
      <c r="AV303" s="121">
        <f>AT303+AU303</f>
        <v>0</v>
      </c>
      <c r="AW303" s="122">
        <f t="shared" si="487"/>
        <v>0</v>
      </c>
      <c r="AX303" s="116"/>
      <c r="AY303" s="117"/>
      <c r="AZ303" s="117"/>
      <c r="BA303" s="123">
        <v>0</v>
      </c>
      <c r="BB303" s="120">
        <f t="shared" si="488"/>
        <v>0.85</v>
      </c>
      <c r="BC303" s="125">
        <f>ROUND(BA303/BB303,2)</f>
        <v>0</v>
      </c>
      <c r="BD303" s="121">
        <v>0</v>
      </c>
      <c r="BE303" s="121">
        <f>BC303+BD303</f>
        <v>0</v>
      </c>
      <c r="BF303" s="122">
        <f t="shared" si="491"/>
        <v>0</v>
      </c>
      <c r="BG303" s="295">
        <f t="shared" si="492"/>
        <v>0</v>
      </c>
      <c r="BH303" s="296">
        <v>0</v>
      </c>
      <c r="BI303" s="297">
        <v>0</v>
      </c>
      <c r="BJ303" s="297">
        <v>0</v>
      </c>
      <c r="BK303" s="298">
        <v>0</v>
      </c>
      <c r="BL303" s="298">
        <v>0</v>
      </c>
    </row>
    <row r="304" spans="1:119" x14ac:dyDescent="0.2">
      <c r="A304" s="827" t="s">
        <v>119</v>
      </c>
      <c r="B304" s="828"/>
      <c r="C304" s="828"/>
      <c r="D304" s="828"/>
      <c r="E304" s="828"/>
      <c r="F304" s="828"/>
      <c r="G304" s="828"/>
      <c r="H304" s="828"/>
      <c r="I304" s="828"/>
      <c r="J304" s="829"/>
      <c r="K304" s="247">
        <v>0</v>
      </c>
      <c r="L304" s="611">
        <f t="shared" si="477"/>
        <v>0.85</v>
      </c>
      <c r="M304" s="245">
        <f t="shared" si="478"/>
        <v>0</v>
      </c>
      <c r="N304" s="592">
        <f>ROUND(M304*$G$4,2)</f>
        <v>0</v>
      </c>
      <c r="O304" s="592">
        <f>ROUND(M304*$G$5,2)</f>
        <v>0</v>
      </c>
      <c r="P304" s="596">
        <f>ROUND(M304*$G$7,2)</f>
        <v>0</v>
      </c>
      <c r="Q304" s="380"/>
      <c r="R304" s="380"/>
      <c r="S304" s="463">
        <v>0</v>
      </c>
      <c r="T304" s="464">
        <v>0</v>
      </c>
      <c r="U304" s="382">
        <f t="shared" si="479"/>
        <v>0</v>
      </c>
      <c r="V304" s="350">
        <v>0</v>
      </c>
      <c r="W304" s="355">
        <v>0</v>
      </c>
      <c r="X304" s="355">
        <v>0</v>
      </c>
      <c r="Y304" s="432">
        <v>0</v>
      </c>
      <c r="Z304" s="287">
        <v>0</v>
      </c>
      <c r="AA304" s="287">
        <v>0</v>
      </c>
      <c r="AB304" s="225">
        <v>0</v>
      </c>
      <c r="AC304" s="225">
        <v>0</v>
      </c>
      <c r="AD304" s="227">
        <v>0</v>
      </c>
      <c r="AE304" s="304">
        <v>0</v>
      </c>
      <c r="AF304" s="138"/>
      <c r="AG304" s="117"/>
      <c r="AH304" s="118"/>
      <c r="AI304" s="119">
        <v>0</v>
      </c>
      <c r="AJ304" s="120">
        <f t="shared" si="480"/>
        <v>0.85</v>
      </c>
      <c r="AK304" s="121">
        <f t="shared" si="481"/>
        <v>0</v>
      </c>
      <c r="AL304" s="121">
        <v>0</v>
      </c>
      <c r="AM304" s="121">
        <f t="shared" si="482"/>
        <v>0</v>
      </c>
      <c r="AN304" s="122">
        <f t="shared" si="483"/>
        <v>0</v>
      </c>
      <c r="AO304" s="138"/>
      <c r="AP304" s="117"/>
      <c r="AQ304" s="117"/>
      <c r="AR304" s="123">
        <v>0</v>
      </c>
      <c r="AS304" s="120">
        <f t="shared" si="484"/>
        <v>0.85</v>
      </c>
      <c r="AT304" s="121">
        <f t="shared" si="485"/>
        <v>0</v>
      </c>
      <c r="AU304" s="121">
        <v>0</v>
      </c>
      <c r="AV304" s="121">
        <f t="shared" si="486"/>
        <v>0</v>
      </c>
      <c r="AW304" s="122">
        <f t="shared" si="487"/>
        <v>0</v>
      </c>
      <c r="AX304" s="138"/>
      <c r="AY304" s="117"/>
      <c r="AZ304" s="117"/>
      <c r="BA304" s="123">
        <v>0</v>
      </c>
      <c r="BB304" s="120">
        <f t="shared" si="488"/>
        <v>0.85</v>
      </c>
      <c r="BC304" s="121">
        <f t="shared" si="489"/>
        <v>0</v>
      </c>
      <c r="BD304" s="121">
        <v>0</v>
      </c>
      <c r="BE304" s="121">
        <f t="shared" si="490"/>
        <v>0</v>
      </c>
      <c r="BF304" s="122">
        <f t="shared" si="491"/>
        <v>0</v>
      </c>
      <c r="BG304" s="295">
        <f t="shared" si="492"/>
        <v>0</v>
      </c>
      <c r="BH304" s="305">
        <v>0</v>
      </c>
      <c r="BI304" s="306">
        <v>0</v>
      </c>
      <c r="BJ304" s="306">
        <v>0</v>
      </c>
      <c r="BK304" s="307">
        <v>0</v>
      </c>
      <c r="BL304" s="307">
        <v>0</v>
      </c>
    </row>
    <row r="305" spans="1:119" x14ac:dyDescent="0.2">
      <c r="A305" s="827" t="s">
        <v>120</v>
      </c>
      <c r="B305" s="828"/>
      <c r="C305" s="828"/>
      <c r="D305" s="828"/>
      <c r="E305" s="828"/>
      <c r="F305" s="828"/>
      <c r="G305" s="828"/>
      <c r="H305" s="828"/>
      <c r="I305" s="828"/>
      <c r="J305" s="829"/>
      <c r="K305" s="247">
        <v>0</v>
      </c>
      <c r="L305" s="611">
        <f t="shared" si="477"/>
        <v>0.85</v>
      </c>
      <c r="M305" s="245">
        <f t="shared" si="478"/>
        <v>0</v>
      </c>
      <c r="N305" s="383"/>
      <c r="O305" s="383"/>
      <c r="P305" s="380"/>
      <c r="Q305" s="595">
        <f t="shared" ref="Q305:Q310" si="493">ROUND(M305*$G$6,2)</f>
        <v>0</v>
      </c>
      <c r="R305" s="380"/>
      <c r="S305" s="463">
        <v>0</v>
      </c>
      <c r="T305" s="464">
        <v>0</v>
      </c>
      <c r="U305" s="382">
        <f t="shared" si="479"/>
        <v>0</v>
      </c>
      <c r="V305" s="350">
        <v>0</v>
      </c>
      <c r="W305" s="355">
        <v>0</v>
      </c>
      <c r="X305" s="355">
        <v>0</v>
      </c>
      <c r="Y305" s="432">
        <v>0</v>
      </c>
      <c r="Z305" s="287">
        <v>0</v>
      </c>
      <c r="AA305" s="287">
        <v>0</v>
      </c>
      <c r="AB305" s="225">
        <v>0</v>
      </c>
      <c r="AC305" s="225">
        <v>0</v>
      </c>
      <c r="AD305" s="227">
        <v>0</v>
      </c>
      <c r="AE305" s="304">
        <v>0</v>
      </c>
      <c r="AF305" s="116"/>
      <c r="AG305" s="117"/>
      <c r="AH305" s="118"/>
      <c r="AI305" s="119">
        <v>0</v>
      </c>
      <c r="AJ305" s="120">
        <f t="shared" si="480"/>
        <v>0.85</v>
      </c>
      <c r="AK305" s="121">
        <f t="shared" si="481"/>
        <v>0</v>
      </c>
      <c r="AL305" s="121">
        <v>0</v>
      </c>
      <c r="AM305" s="121">
        <f t="shared" si="482"/>
        <v>0</v>
      </c>
      <c r="AN305" s="122">
        <f t="shared" si="483"/>
        <v>0</v>
      </c>
      <c r="AO305" s="116"/>
      <c r="AP305" s="117"/>
      <c r="AQ305" s="117"/>
      <c r="AR305" s="123">
        <v>0</v>
      </c>
      <c r="AS305" s="120">
        <f t="shared" si="484"/>
        <v>0.85</v>
      </c>
      <c r="AT305" s="125">
        <f t="shared" si="485"/>
        <v>0</v>
      </c>
      <c r="AU305" s="121">
        <v>0</v>
      </c>
      <c r="AV305" s="121">
        <f t="shared" si="486"/>
        <v>0</v>
      </c>
      <c r="AW305" s="122">
        <f t="shared" si="487"/>
        <v>0</v>
      </c>
      <c r="AX305" s="116"/>
      <c r="AY305" s="117"/>
      <c r="AZ305" s="117"/>
      <c r="BA305" s="123">
        <v>0</v>
      </c>
      <c r="BB305" s="120">
        <f t="shared" si="488"/>
        <v>0.85</v>
      </c>
      <c r="BC305" s="125">
        <f t="shared" si="489"/>
        <v>0</v>
      </c>
      <c r="BD305" s="121">
        <v>0</v>
      </c>
      <c r="BE305" s="121">
        <f t="shared" si="490"/>
        <v>0</v>
      </c>
      <c r="BF305" s="122">
        <f t="shared" si="491"/>
        <v>0</v>
      </c>
      <c r="BG305" s="295">
        <f t="shared" si="492"/>
        <v>0</v>
      </c>
      <c r="BH305" s="296">
        <v>0</v>
      </c>
      <c r="BI305" s="297">
        <v>0</v>
      </c>
      <c r="BJ305" s="297">
        <v>0</v>
      </c>
      <c r="BK305" s="298">
        <v>0</v>
      </c>
      <c r="BL305" s="298">
        <v>0</v>
      </c>
    </row>
    <row r="306" spans="1:119" x14ac:dyDescent="0.2">
      <c r="A306" s="962" t="s">
        <v>296</v>
      </c>
      <c r="B306" s="828"/>
      <c r="C306" s="828"/>
      <c r="D306" s="828"/>
      <c r="E306" s="828"/>
      <c r="F306" s="828"/>
      <c r="G306" s="828"/>
      <c r="H306" s="828"/>
      <c r="I306" s="828"/>
      <c r="J306" s="829"/>
      <c r="K306" s="247">
        <v>0</v>
      </c>
      <c r="L306" s="611">
        <f t="shared" si="477"/>
        <v>0.85</v>
      </c>
      <c r="M306" s="245">
        <f t="shared" si="478"/>
        <v>0</v>
      </c>
      <c r="N306" s="383"/>
      <c r="O306" s="383"/>
      <c r="P306" s="380"/>
      <c r="Q306" s="595">
        <f t="shared" si="493"/>
        <v>0</v>
      </c>
      <c r="R306" s="380"/>
      <c r="S306" s="380"/>
      <c r="T306" s="381"/>
      <c r="U306" s="382">
        <f t="shared" si="479"/>
        <v>0</v>
      </c>
      <c r="V306" s="350">
        <v>0</v>
      </c>
      <c r="W306" s="355">
        <v>0</v>
      </c>
      <c r="X306" s="355">
        <v>0</v>
      </c>
      <c r="Y306" s="432">
        <v>0</v>
      </c>
      <c r="Z306" s="287">
        <v>0</v>
      </c>
      <c r="AA306" s="287">
        <v>0</v>
      </c>
      <c r="AB306" s="225">
        <v>0</v>
      </c>
      <c r="AC306" s="225">
        <v>0</v>
      </c>
      <c r="AD306" s="227">
        <v>0</v>
      </c>
      <c r="AE306" s="304">
        <v>0</v>
      </c>
      <c r="AF306" s="138"/>
      <c r="AG306" s="117"/>
      <c r="AH306" s="118"/>
      <c r="AI306" s="119">
        <v>0</v>
      </c>
      <c r="AJ306" s="120">
        <f t="shared" si="480"/>
        <v>0.85</v>
      </c>
      <c r="AK306" s="121">
        <f t="shared" si="481"/>
        <v>0</v>
      </c>
      <c r="AL306" s="121">
        <v>0</v>
      </c>
      <c r="AM306" s="121">
        <f t="shared" si="482"/>
        <v>0</v>
      </c>
      <c r="AN306" s="122">
        <f t="shared" si="483"/>
        <v>0</v>
      </c>
      <c r="AO306" s="138"/>
      <c r="AP306" s="117"/>
      <c r="AQ306" s="117"/>
      <c r="AR306" s="123">
        <v>0</v>
      </c>
      <c r="AS306" s="120">
        <f t="shared" si="484"/>
        <v>0.85</v>
      </c>
      <c r="AT306" s="121">
        <f t="shared" si="485"/>
        <v>0</v>
      </c>
      <c r="AU306" s="121">
        <v>0</v>
      </c>
      <c r="AV306" s="121">
        <f t="shared" si="486"/>
        <v>0</v>
      </c>
      <c r="AW306" s="122">
        <f t="shared" si="487"/>
        <v>0</v>
      </c>
      <c r="AX306" s="138"/>
      <c r="AY306" s="117"/>
      <c r="AZ306" s="117"/>
      <c r="BA306" s="123">
        <v>0</v>
      </c>
      <c r="BB306" s="120">
        <f t="shared" si="488"/>
        <v>0.85</v>
      </c>
      <c r="BC306" s="121">
        <f t="shared" si="489"/>
        <v>0</v>
      </c>
      <c r="BD306" s="121">
        <v>0</v>
      </c>
      <c r="BE306" s="121">
        <f t="shared" si="490"/>
        <v>0</v>
      </c>
      <c r="BF306" s="122">
        <f t="shared" si="491"/>
        <v>0</v>
      </c>
      <c r="BG306" s="295">
        <f t="shared" si="492"/>
        <v>0</v>
      </c>
      <c r="BH306" s="305">
        <v>0</v>
      </c>
      <c r="BI306" s="306">
        <v>0</v>
      </c>
      <c r="BJ306" s="306">
        <v>0</v>
      </c>
      <c r="BK306" s="307">
        <v>0</v>
      </c>
      <c r="BL306" s="307">
        <v>0</v>
      </c>
    </row>
    <row r="307" spans="1:119" x14ac:dyDescent="0.2">
      <c r="A307" s="827"/>
      <c r="B307" s="828"/>
      <c r="C307" s="828"/>
      <c r="D307" s="828"/>
      <c r="E307" s="828"/>
      <c r="F307" s="828"/>
      <c r="G307" s="828"/>
      <c r="H307" s="828"/>
      <c r="I307" s="828"/>
      <c r="J307" s="829"/>
      <c r="K307" s="247">
        <v>0</v>
      </c>
      <c r="L307" s="611">
        <f t="shared" si="477"/>
        <v>0.85</v>
      </c>
      <c r="M307" s="245">
        <f t="shared" si="478"/>
        <v>0</v>
      </c>
      <c r="N307" s="592">
        <f>ROUND(M307*$G$4,2)</f>
        <v>0</v>
      </c>
      <c r="O307" s="592">
        <f>ROUND(M307*$G$5,2)</f>
        <v>0</v>
      </c>
      <c r="P307" s="596">
        <f>ROUND(M307*$G$7,2)</f>
        <v>0</v>
      </c>
      <c r="Q307" s="595">
        <f t="shared" si="493"/>
        <v>0</v>
      </c>
      <c r="R307" s="380"/>
      <c r="S307" s="380"/>
      <c r="T307" s="381"/>
      <c r="U307" s="382">
        <f t="shared" si="479"/>
        <v>0</v>
      </c>
      <c r="V307" s="350">
        <v>0</v>
      </c>
      <c r="W307" s="355">
        <v>0</v>
      </c>
      <c r="X307" s="355">
        <v>0</v>
      </c>
      <c r="Y307" s="432">
        <v>0</v>
      </c>
      <c r="Z307" s="287">
        <v>0</v>
      </c>
      <c r="AA307" s="287">
        <v>0</v>
      </c>
      <c r="AB307" s="225">
        <v>0</v>
      </c>
      <c r="AC307" s="225">
        <v>0</v>
      </c>
      <c r="AD307" s="227">
        <v>0</v>
      </c>
      <c r="AE307" s="304">
        <v>0</v>
      </c>
      <c r="AF307" s="138"/>
      <c r="AG307" s="117"/>
      <c r="AH307" s="118"/>
      <c r="AI307" s="119">
        <v>0</v>
      </c>
      <c r="AJ307" s="120">
        <f t="shared" si="480"/>
        <v>0.85</v>
      </c>
      <c r="AK307" s="121">
        <f t="shared" si="481"/>
        <v>0</v>
      </c>
      <c r="AL307" s="121">
        <v>0</v>
      </c>
      <c r="AM307" s="121">
        <f t="shared" si="482"/>
        <v>0</v>
      </c>
      <c r="AN307" s="122">
        <f t="shared" si="483"/>
        <v>0</v>
      </c>
      <c r="AO307" s="138"/>
      <c r="AP307" s="117"/>
      <c r="AQ307" s="117"/>
      <c r="AR307" s="123">
        <v>0</v>
      </c>
      <c r="AS307" s="120">
        <f t="shared" si="484"/>
        <v>0.85</v>
      </c>
      <c r="AT307" s="121">
        <f t="shared" si="485"/>
        <v>0</v>
      </c>
      <c r="AU307" s="121">
        <v>0</v>
      </c>
      <c r="AV307" s="121">
        <f t="shared" si="486"/>
        <v>0</v>
      </c>
      <c r="AW307" s="122">
        <f t="shared" si="487"/>
        <v>0</v>
      </c>
      <c r="AX307" s="138"/>
      <c r="AY307" s="117"/>
      <c r="AZ307" s="117"/>
      <c r="BA307" s="123">
        <v>0</v>
      </c>
      <c r="BB307" s="120">
        <f t="shared" si="488"/>
        <v>0.85</v>
      </c>
      <c r="BC307" s="121">
        <f t="shared" si="489"/>
        <v>0</v>
      </c>
      <c r="BD307" s="121">
        <v>0</v>
      </c>
      <c r="BE307" s="121">
        <f t="shared" si="490"/>
        <v>0</v>
      </c>
      <c r="BF307" s="122">
        <f t="shared" si="491"/>
        <v>0</v>
      </c>
      <c r="BG307" s="295">
        <f t="shared" si="492"/>
        <v>0</v>
      </c>
      <c r="BH307" s="305">
        <v>0</v>
      </c>
      <c r="BI307" s="306">
        <v>0</v>
      </c>
      <c r="BJ307" s="306">
        <v>0</v>
      </c>
      <c r="BK307" s="307">
        <v>0</v>
      </c>
      <c r="BL307" s="307">
        <v>0</v>
      </c>
    </row>
    <row r="308" spans="1:119" x14ac:dyDescent="0.2">
      <c r="A308" s="827"/>
      <c r="B308" s="828"/>
      <c r="C308" s="828"/>
      <c r="D308" s="828"/>
      <c r="E308" s="828"/>
      <c r="F308" s="828"/>
      <c r="G308" s="828"/>
      <c r="H308" s="828"/>
      <c r="I308" s="828"/>
      <c r="J308" s="829"/>
      <c r="K308" s="247">
        <v>0</v>
      </c>
      <c r="L308" s="611">
        <f t="shared" si="477"/>
        <v>0.85</v>
      </c>
      <c r="M308" s="245">
        <f t="shared" si="478"/>
        <v>0</v>
      </c>
      <c r="N308" s="592">
        <f>ROUND(M308*$G$4,2)</f>
        <v>0</v>
      </c>
      <c r="O308" s="592">
        <f>ROUND(M308*$G$5,2)</f>
        <v>0</v>
      </c>
      <c r="P308" s="596">
        <f>ROUND(M308*$G$7,2)</f>
        <v>0</v>
      </c>
      <c r="Q308" s="595">
        <f t="shared" si="493"/>
        <v>0</v>
      </c>
      <c r="R308" s="380"/>
      <c r="S308" s="380"/>
      <c r="T308" s="381"/>
      <c r="U308" s="382">
        <f t="shared" si="479"/>
        <v>0</v>
      </c>
      <c r="V308" s="350">
        <v>0</v>
      </c>
      <c r="W308" s="355">
        <v>0</v>
      </c>
      <c r="X308" s="355">
        <v>0</v>
      </c>
      <c r="Y308" s="432">
        <v>0</v>
      </c>
      <c r="Z308" s="287">
        <v>0</v>
      </c>
      <c r="AA308" s="287">
        <v>0</v>
      </c>
      <c r="AB308" s="225">
        <v>0</v>
      </c>
      <c r="AC308" s="225">
        <v>0</v>
      </c>
      <c r="AD308" s="227">
        <v>0</v>
      </c>
      <c r="AE308" s="304">
        <v>0</v>
      </c>
      <c r="AF308" s="138"/>
      <c r="AG308" s="117"/>
      <c r="AH308" s="118"/>
      <c r="AI308" s="119">
        <v>0</v>
      </c>
      <c r="AJ308" s="120">
        <f t="shared" si="480"/>
        <v>0.85</v>
      </c>
      <c r="AK308" s="121">
        <f t="shared" si="481"/>
        <v>0</v>
      </c>
      <c r="AL308" s="121">
        <v>0</v>
      </c>
      <c r="AM308" s="121">
        <f t="shared" si="482"/>
        <v>0</v>
      </c>
      <c r="AN308" s="122">
        <f t="shared" si="483"/>
        <v>0</v>
      </c>
      <c r="AO308" s="138"/>
      <c r="AP308" s="117"/>
      <c r="AQ308" s="117"/>
      <c r="AR308" s="123">
        <v>0</v>
      </c>
      <c r="AS308" s="120">
        <f t="shared" si="484"/>
        <v>0.85</v>
      </c>
      <c r="AT308" s="121">
        <f t="shared" si="485"/>
        <v>0</v>
      </c>
      <c r="AU308" s="121">
        <v>0</v>
      </c>
      <c r="AV308" s="121">
        <f t="shared" si="486"/>
        <v>0</v>
      </c>
      <c r="AW308" s="122">
        <f t="shared" si="487"/>
        <v>0</v>
      </c>
      <c r="AX308" s="138"/>
      <c r="AY308" s="117"/>
      <c r="AZ308" s="117"/>
      <c r="BA308" s="123">
        <v>0</v>
      </c>
      <c r="BB308" s="120">
        <f t="shared" si="488"/>
        <v>0.85</v>
      </c>
      <c r="BC308" s="121">
        <f t="shared" si="489"/>
        <v>0</v>
      </c>
      <c r="BD308" s="121">
        <v>0</v>
      </c>
      <c r="BE308" s="121">
        <f t="shared" si="490"/>
        <v>0</v>
      </c>
      <c r="BF308" s="122">
        <f t="shared" si="491"/>
        <v>0</v>
      </c>
      <c r="BG308" s="295">
        <f t="shared" si="492"/>
        <v>0</v>
      </c>
      <c r="BH308" s="305">
        <v>0</v>
      </c>
      <c r="BI308" s="306">
        <v>0</v>
      </c>
      <c r="BJ308" s="306">
        <v>0</v>
      </c>
      <c r="BK308" s="307">
        <v>0</v>
      </c>
      <c r="BL308" s="307">
        <v>0</v>
      </c>
    </row>
    <row r="309" spans="1:119" x14ac:dyDescent="0.2">
      <c r="A309" s="827"/>
      <c r="B309" s="828"/>
      <c r="C309" s="828"/>
      <c r="D309" s="828"/>
      <c r="E309" s="828"/>
      <c r="F309" s="828"/>
      <c r="G309" s="828"/>
      <c r="H309" s="828"/>
      <c r="I309" s="828"/>
      <c r="J309" s="829"/>
      <c r="K309" s="247">
        <v>0</v>
      </c>
      <c r="L309" s="611">
        <f t="shared" si="477"/>
        <v>0.85</v>
      </c>
      <c r="M309" s="245">
        <f t="shared" si="478"/>
        <v>0</v>
      </c>
      <c r="N309" s="592">
        <f>ROUND(M309*$G$4,2)</f>
        <v>0</v>
      </c>
      <c r="O309" s="592">
        <f>ROUND(M309*$G$5,2)</f>
        <v>0</v>
      </c>
      <c r="P309" s="596">
        <f>ROUND(M309*$G$7,2)</f>
        <v>0</v>
      </c>
      <c r="Q309" s="595">
        <f t="shared" si="493"/>
        <v>0</v>
      </c>
      <c r="R309" s="380"/>
      <c r="S309" s="380"/>
      <c r="T309" s="381"/>
      <c r="U309" s="382">
        <f t="shared" si="479"/>
        <v>0</v>
      </c>
      <c r="V309" s="350">
        <v>0</v>
      </c>
      <c r="W309" s="355">
        <v>0</v>
      </c>
      <c r="X309" s="355">
        <v>0</v>
      </c>
      <c r="Y309" s="432">
        <v>0</v>
      </c>
      <c r="Z309" s="287">
        <v>0</v>
      </c>
      <c r="AA309" s="287">
        <v>0</v>
      </c>
      <c r="AB309" s="225">
        <v>0</v>
      </c>
      <c r="AC309" s="225">
        <v>0</v>
      </c>
      <c r="AD309" s="227">
        <v>0</v>
      </c>
      <c r="AE309" s="304">
        <v>0</v>
      </c>
      <c r="AF309" s="138"/>
      <c r="AG309" s="117"/>
      <c r="AH309" s="118"/>
      <c r="AI309" s="119">
        <v>0</v>
      </c>
      <c r="AJ309" s="120">
        <f t="shared" si="480"/>
        <v>0.85</v>
      </c>
      <c r="AK309" s="121">
        <f t="shared" si="481"/>
        <v>0</v>
      </c>
      <c r="AL309" s="121">
        <v>0</v>
      </c>
      <c r="AM309" s="121">
        <f t="shared" si="482"/>
        <v>0</v>
      </c>
      <c r="AN309" s="122">
        <f t="shared" si="483"/>
        <v>0</v>
      </c>
      <c r="AO309" s="138"/>
      <c r="AP309" s="117"/>
      <c r="AQ309" s="117"/>
      <c r="AR309" s="123">
        <v>0</v>
      </c>
      <c r="AS309" s="120">
        <f t="shared" si="484"/>
        <v>0.85</v>
      </c>
      <c r="AT309" s="121">
        <f t="shared" si="485"/>
        <v>0</v>
      </c>
      <c r="AU309" s="121">
        <v>0</v>
      </c>
      <c r="AV309" s="121">
        <f t="shared" si="486"/>
        <v>0</v>
      </c>
      <c r="AW309" s="122">
        <f t="shared" si="487"/>
        <v>0</v>
      </c>
      <c r="AX309" s="138"/>
      <c r="AY309" s="117"/>
      <c r="AZ309" s="117"/>
      <c r="BA309" s="123">
        <v>0</v>
      </c>
      <c r="BB309" s="120">
        <f t="shared" si="488"/>
        <v>0.85</v>
      </c>
      <c r="BC309" s="121">
        <f t="shared" si="489"/>
        <v>0</v>
      </c>
      <c r="BD309" s="121">
        <v>0</v>
      </c>
      <c r="BE309" s="121">
        <f t="shared" si="490"/>
        <v>0</v>
      </c>
      <c r="BF309" s="122">
        <f t="shared" si="491"/>
        <v>0</v>
      </c>
      <c r="BG309" s="295">
        <f t="shared" si="492"/>
        <v>0</v>
      </c>
      <c r="BH309" s="305">
        <v>0</v>
      </c>
      <c r="BI309" s="306">
        <v>0</v>
      </c>
      <c r="BJ309" s="306">
        <v>0</v>
      </c>
      <c r="BK309" s="307">
        <v>0</v>
      </c>
      <c r="BL309" s="307">
        <v>0</v>
      </c>
    </row>
    <row r="310" spans="1:119" x14ac:dyDescent="0.2">
      <c r="A310" s="827"/>
      <c r="B310" s="828"/>
      <c r="C310" s="828"/>
      <c r="D310" s="828"/>
      <c r="E310" s="828"/>
      <c r="F310" s="828"/>
      <c r="G310" s="828"/>
      <c r="H310" s="828"/>
      <c r="I310" s="828"/>
      <c r="J310" s="829"/>
      <c r="K310" s="247">
        <v>0</v>
      </c>
      <c r="L310" s="611">
        <f t="shared" si="477"/>
        <v>0.85</v>
      </c>
      <c r="M310" s="245">
        <f t="shared" si="478"/>
        <v>0</v>
      </c>
      <c r="N310" s="592">
        <f>ROUND(M310*$G$4,2)</f>
        <v>0</v>
      </c>
      <c r="O310" s="592">
        <f>ROUND(M310*$G$5,2)</f>
        <v>0</v>
      </c>
      <c r="P310" s="596">
        <f>ROUND(M310*$G$7,2)</f>
        <v>0</v>
      </c>
      <c r="Q310" s="595">
        <f t="shared" si="493"/>
        <v>0</v>
      </c>
      <c r="R310" s="380"/>
      <c r="S310" s="380"/>
      <c r="T310" s="381"/>
      <c r="U310" s="382">
        <f t="shared" si="479"/>
        <v>0</v>
      </c>
      <c r="V310" s="350">
        <v>0</v>
      </c>
      <c r="W310" s="355">
        <v>0</v>
      </c>
      <c r="X310" s="355">
        <v>0</v>
      </c>
      <c r="Y310" s="432">
        <v>0</v>
      </c>
      <c r="Z310" s="287">
        <v>0</v>
      </c>
      <c r="AA310" s="287">
        <v>0</v>
      </c>
      <c r="AB310" s="225">
        <v>0</v>
      </c>
      <c r="AC310" s="225">
        <v>0</v>
      </c>
      <c r="AD310" s="227">
        <v>0</v>
      </c>
      <c r="AE310" s="304">
        <v>0</v>
      </c>
      <c r="AF310" s="138"/>
      <c r="AG310" s="117"/>
      <c r="AH310" s="118"/>
      <c r="AI310" s="119">
        <v>0</v>
      </c>
      <c r="AJ310" s="120">
        <f t="shared" si="480"/>
        <v>0.85</v>
      </c>
      <c r="AK310" s="121">
        <f t="shared" si="481"/>
        <v>0</v>
      </c>
      <c r="AL310" s="121">
        <v>0</v>
      </c>
      <c r="AM310" s="121">
        <f t="shared" si="482"/>
        <v>0</v>
      </c>
      <c r="AN310" s="122">
        <f t="shared" si="483"/>
        <v>0</v>
      </c>
      <c r="AO310" s="138"/>
      <c r="AP310" s="117"/>
      <c r="AQ310" s="117"/>
      <c r="AR310" s="123">
        <v>0</v>
      </c>
      <c r="AS310" s="120">
        <f t="shared" si="484"/>
        <v>0.85</v>
      </c>
      <c r="AT310" s="121">
        <f t="shared" si="485"/>
        <v>0</v>
      </c>
      <c r="AU310" s="121">
        <v>0</v>
      </c>
      <c r="AV310" s="121">
        <f t="shared" si="486"/>
        <v>0</v>
      </c>
      <c r="AW310" s="122">
        <f t="shared" si="487"/>
        <v>0</v>
      </c>
      <c r="AX310" s="138"/>
      <c r="AY310" s="117"/>
      <c r="AZ310" s="117"/>
      <c r="BA310" s="123">
        <v>0</v>
      </c>
      <c r="BB310" s="120">
        <f t="shared" si="488"/>
        <v>0.85</v>
      </c>
      <c r="BC310" s="121">
        <f t="shared" si="489"/>
        <v>0</v>
      </c>
      <c r="BD310" s="121">
        <v>0</v>
      </c>
      <c r="BE310" s="121">
        <f t="shared" si="490"/>
        <v>0</v>
      </c>
      <c r="BF310" s="122">
        <f t="shared" si="491"/>
        <v>0</v>
      </c>
      <c r="BG310" s="295">
        <f t="shared" si="492"/>
        <v>0</v>
      </c>
      <c r="BH310" s="305">
        <v>0</v>
      </c>
      <c r="BI310" s="306">
        <v>0</v>
      </c>
      <c r="BJ310" s="306">
        <v>0</v>
      </c>
      <c r="BK310" s="307">
        <v>0</v>
      </c>
      <c r="BL310" s="307">
        <v>0</v>
      </c>
    </row>
    <row r="311" spans="1:119" s="311" customFormat="1" ht="13.5" thickBot="1" x14ac:dyDescent="0.25">
      <c r="A311" s="843" t="s">
        <v>52</v>
      </c>
      <c r="B311" s="844"/>
      <c r="C311" s="844"/>
      <c r="D311" s="844"/>
      <c r="E311" s="844"/>
      <c r="F311" s="844"/>
      <c r="G311" s="844"/>
      <c r="H311" s="844"/>
      <c r="I311" s="844"/>
      <c r="J311" s="844"/>
      <c r="K311" s="845"/>
      <c r="L311" s="610"/>
      <c r="M311" s="250">
        <f t="shared" ref="M311:U311" si="494">SUM(M302:M310)</f>
        <v>0</v>
      </c>
      <c r="N311" s="392">
        <f t="shared" si="494"/>
        <v>0</v>
      </c>
      <c r="O311" s="392">
        <f t="shared" si="494"/>
        <v>0</v>
      </c>
      <c r="P311" s="392">
        <f t="shared" si="494"/>
        <v>0</v>
      </c>
      <c r="Q311" s="390">
        <f t="shared" si="494"/>
        <v>0</v>
      </c>
      <c r="R311" s="390">
        <f t="shared" si="494"/>
        <v>0</v>
      </c>
      <c r="S311" s="390">
        <f>SUM(S302:S310)</f>
        <v>0</v>
      </c>
      <c r="T311" s="391">
        <f>SUM(T302:T310)</f>
        <v>0</v>
      </c>
      <c r="U311" s="414">
        <f t="shared" si="494"/>
        <v>0</v>
      </c>
      <c r="V311" s="352">
        <f t="shared" ref="V311:AE311" si="495">SUM(V302:V310)</f>
        <v>0</v>
      </c>
      <c r="W311" s="353">
        <f t="shared" si="495"/>
        <v>0</v>
      </c>
      <c r="X311" s="353">
        <f t="shared" si="495"/>
        <v>0</v>
      </c>
      <c r="Y311" s="431"/>
      <c r="Z311" s="135">
        <f t="shared" si="495"/>
        <v>0</v>
      </c>
      <c r="AA311" s="135">
        <f t="shared" si="495"/>
        <v>0</v>
      </c>
      <c r="AB311" s="135">
        <f t="shared" si="495"/>
        <v>0</v>
      </c>
      <c r="AC311" s="135">
        <f t="shared" si="495"/>
        <v>0</v>
      </c>
      <c r="AD311" s="135">
        <f t="shared" si="495"/>
        <v>0</v>
      </c>
      <c r="AE311" s="136">
        <f t="shared" si="495"/>
        <v>0</v>
      </c>
      <c r="AF311" s="204"/>
      <c r="AG311" s="144"/>
      <c r="AH311" s="145"/>
      <c r="AI311" s="129"/>
      <c r="AJ311" s="146"/>
      <c r="AK311" s="131">
        <f>SUM(AK302:AK310)</f>
        <v>0</v>
      </c>
      <c r="AL311" s="131">
        <f>SUM(AL302:AL310)</f>
        <v>0</v>
      </c>
      <c r="AM311" s="131">
        <f>SUM(AM302:AM310)</f>
        <v>0</v>
      </c>
      <c r="AN311" s="132">
        <f>SUM(AN302:AN310)</f>
        <v>0</v>
      </c>
      <c r="AO311" s="204"/>
      <c r="AP311" s="144"/>
      <c r="AQ311" s="144"/>
      <c r="AR311" s="147"/>
      <c r="AS311" s="148"/>
      <c r="AT311" s="135">
        <f>SUM(AT302:AT310)</f>
        <v>0</v>
      </c>
      <c r="AU311" s="131">
        <f>SUM(AU302:AU310)</f>
        <v>0</v>
      </c>
      <c r="AV311" s="131">
        <f>SUM(AV302:AV310)</f>
        <v>0</v>
      </c>
      <c r="AW311" s="136">
        <f>SUM(AW302:AW310)</f>
        <v>0</v>
      </c>
      <c r="AX311" s="204"/>
      <c r="AY311" s="144"/>
      <c r="AZ311" s="144"/>
      <c r="BA311" s="147"/>
      <c r="BB311" s="148"/>
      <c r="BC311" s="135">
        <f>SUM(BC302:BC310)</f>
        <v>0</v>
      </c>
      <c r="BD311" s="131">
        <f>SUM(BD302:BD310)</f>
        <v>0</v>
      </c>
      <c r="BE311" s="131">
        <f>SUM(BE302:BE310)</f>
        <v>0</v>
      </c>
      <c r="BF311" s="136">
        <f>SUM(BF302:BF310)</f>
        <v>0</v>
      </c>
      <c r="BG311" s="339">
        <f t="shared" ref="BG311:BL311" si="496">SUM(BG302:BG310)</f>
        <v>0</v>
      </c>
      <c r="BH311" s="340">
        <f t="shared" si="496"/>
        <v>0</v>
      </c>
      <c r="BI311" s="291">
        <f t="shared" si="496"/>
        <v>0</v>
      </c>
      <c r="BJ311" s="291">
        <f t="shared" si="496"/>
        <v>0</v>
      </c>
      <c r="BK311" s="338">
        <f t="shared" si="496"/>
        <v>0</v>
      </c>
      <c r="BL311" s="338">
        <f t="shared" si="496"/>
        <v>0</v>
      </c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</row>
    <row r="312" spans="1:119" s="293" customFormat="1" x14ac:dyDescent="0.2">
      <c r="A312" s="512" t="s">
        <v>292</v>
      </c>
      <c r="B312" s="513"/>
      <c r="C312" s="513"/>
      <c r="D312" s="513"/>
      <c r="E312" s="513"/>
      <c r="F312" s="513"/>
      <c r="G312" s="513"/>
      <c r="H312" s="513"/>
      <c r="I312" s="513"/>
      <c r="J312" s="514"/>
      <c r="K312" s="862" t="s">
        <v>62</v>
      </c>
      <c r="L312" s="862"/>
      <c r="M312" s="862"/>
      <c r="N312" s="377"/>
      <c r="O312" s="377"/>
      <c r="P312" s="377"/>
      <c r="Q312" s="377"/>
      <c r="R312" s="377"/>
      <c r="S312" s="377"/>
      <c r="T312" s="378"/>
      <c r="U312" s="349"/>
      <c r="V312" s="348"/>
      <c r="W312" s="349"/>
      <c r="X312" s="349"/>
      <c r="Y312" s="425"/>
      <c r="Z312" s="109"/>
      <c r="AA312" s="109"/>
      <c r="AB312" s="109"/>
      <c r="AC312" s="109"/>
      <c r="AD312" s="109"/>
      <c r="AE312" s="115"/>
      <c r="AF312" s="108"/>
      <c r="AG312" s="109"/>
      <c r="AH312" s="109"/>
      <c r="AI312" s="110"/>
      <c r="AJ312" s="137"/>
      <c r="AK312" s="111"/>
      <c r="AL312" s="111"/>
      <c r="AM312" s="111"/>
      <c r="AN312" s="112"/>
      <c r="AO312" s="108"/>
      <c r="AP312" s="109"/>
      <c r="AQ312" s="109"/>
      <c r="AR312" s="113"/>
      <c r="AS312" s="114"/>
      <c r="AT312" s="109"/>
      <c r="AU312" s="111"/>
      <c r="AV312" s="111"/>
      <c r="AW312" s="115"/>
      <c r="AX312" s="108"/>
      <c r="AY312" s="109"/>
      <c r="AZ312" s="109"/>
      <c r="BA312" s="113"/>
      <c r="BB312" s="114"/>
      <c r="BC312" s="109"/>
      <c r="BD312" s="111"/>
      <c r="BE312" s="111"/>
      <c r="BF312" s="115"/>
      <c r="BG312" s="108"/>
      <c r="BH312" s="108"/>
      <c r="BI312" s="109"/>
      <c r="BJ312" s="109"/>
      <c r="BK312" s="109"/>
      <c r="BL312" s="115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</row>
    <row r="313" spans="1:119" ht="12.75" customHeight="1" x14ac:dyDescent="0.2">
      <c r="A313" s="827" t="s">
        <v>129</v>
      </c>
      <c r="B313" s="828"/>
      <c r="C313" s="828"/>
      <c r="D313" s="828"/>
      <c r="E313" s="828"/>
      <c r="F313" s="828"/>
      <c r="G313" s="828"/>
      <c r="H313" s="828"/>
      <c r="I313" s="828"/>
      <c r="J313" s="829"/>
      <c r="K313" s="247">
        <v>0</v>
      </c>
      <c r="L313" s="611">
        <f t="shared" ref="L313:L318" si="497">$K$5</f>
        <v>0.85</v>
      </c>
      <c r="M313" s="245">
        <f t="shared" ref="M313:M318" si="498">ROUND(K313/L313,2)</f>
        <v>0</v>
      </c>
      <c r="N313" s="383"/>
      <c r="O313" s="383"/>
      <c r="P313" s="383"/>
      <c r="Q313" s="383"/>
      <c r="R313" s="595">
        <f t="shared" ref="R313:R318" si="499">ROUND(M313,2)</f>
        <v>0</v>
      </c>
      <c r="S313" s="383"/>
      <c r="T313" s="415"/>
      <c r="U313" s="382">
        <f t="shared" ref="U313:U318" si="500">ROUND(N313+O313+P313+Q313+R313+S313+T313,2)</f>
        <v>0</v>
      </c>
      <c r="V313" s="350">
        <v>0</v>
      </c>
      <c r="W313" s="355">
        <v>0</v>
      </c>
      <c r="X313" s="355">
        <v>0</v>
      </c>
      <c r="Y313" s="432">
        <v>0</v>
      </c>
      <c r="Z313" s="287">
        <v>0</v>
      </c>
      <c r="AA313" s="287">
        <v>0</v>
      </c>
      <c r="AB313" s="225">
        <v>0</v>
      </c>
      <c r="AC313" s="225">
        <v>0</v>
      </c>
      <c r="AD313" s="227">
        <v>0</v>
      </c>
      <c r="AE313" s="304">
        <v>0</v>
      </c>
      <c r="AF313" s="116"/>
      <c r="AG313" s="117"/>
      <c r="AH313" s="118"/>
      <c r="AI313" s="119">
        <v>0</v>
      </c>
      <c r="AJ313" s="120">
        <f t="shared" ref="AJ313:AJ318" si="501">$AJ$5</f>
        <v>0.85</v>
      </c>
      <c r="AK313" s="121">
        <f t="shared" ref="AK313:AK318" si="502">ROUND(AI313/AJ313,2)</f>
        <v>0</v>
      </c>
      <c r="AL313" s="121">
        <v>0</v>
      </c>
      <c r="AM313" s="121">
        <f t="shared" ref="AM313:AM318" si="503">AK313+AL313</f>
        <v>0</v>
      </c>
      <c r="AN313" s="122">
        <f t="shared" ref="AN313:AN318" si="504">ROUND((Z313+AA313)-(AM313),2)</f>
        <v>0</v>
      </c>
      <c r="AO313" s="116"/>
      <c r="AP313" s="117"/>
      <c r="AQ313" s="117"/>
      <c r="AR313" s="123">
        <v>0</v>
      </c>
      <c r="AS313" s="120">
        <f t="shared" ref="AS313:AS318" si="505">$AS$5</f>
        <v>0.85</v>
      </c>
      <c r="AT313" s="125">
        <f t="shared" ref="AT313:AT318" si="506">ROUND(AR313/AS313,2)</f>
        <v>0</v>
      </c>
      <c r="AU313" s="121">
        <v>0</v>
      </c>
      <c r="AV313" s="121">
        <f t="shared" ref="AV313:AV318" si="507">AT313+AU313</f>
        <v>0</v>
      </c>
      <c r="AW313" s="122">
        <f t="shared" ref="AW313:AW318" si="508">ROUND((AB313+AC313)-(AV313),2)</f>
        <v>0</v>
      </c>
      <c r="AX313" s="116"/>
      <c r="AY313" s="117"/>
      <c r="AZ313" s="117"/>
      <c r="BA313" s="123">
        <v>0</v>
      </c>
      <c r="BB313" s="120">
        <f t="shared" ref="BB313:BB318" si="509">$BB$5</f>
        <v>0.85</v>
      </c>
      <c r="BC313" s="125">
        <f t="shared" ref="BC313:BC318" si="510">ROUND(BA313/BB313,2)</f>
        <v>0</v>
      </c>
      <c r="BD313" s="121">
        <v>0</v>
      </c>
      <c r="BE313" s="121">
        <f t="shared" ref="BE313:BE318" si="511">BC313+BD313</f>
        <v>0</v>
      </c>
      <c r="BF313" s="122">
        <f t="shared" ref="BF313:BF318" si="512">ROUND((AD313+AE313)-(BE313),2)</f>
        <v>0</v>
      </c>
      <c r="BG313" s="295">
        <f t="shared" ref="BG313:BG318" si="513">U313-V313-W313-X313-AM313-AV313-BE313</f>
        <v>0</v>
      </c>
      <c r="BH313" s="296">
        <v>0</v>
      </c>
      <c r="BI313" s="297">
        <v>0</v>
      </c>
      <c r="BJ313" s="297">
        <v>0</v>
      </c>
      <c r="BK313" s="298">
        <v>0</v>
      </c>
      <c r="BL313" s="298">
        <v>0</v>
      </c>
    </row>
    <row r="314" spans="1:119" x14ac:dyDescent="0.2">
      <c r="A314" s="827"/>
      <c r="B314" s="828"/>
      <c r="C314" s="828"/>
      <c r="D314" s="828"/>
      <c r="E314" s="828"/>
      <c r="F314" s="828"/>
      <c r="G314" s="828"/>
      <c r="H314" s="828"/>
      <c r="I314" s="828"/>
      <c r="J314" s="829"/>
      <c r="K314" s="247">
        <v>0</v>
      </c>
      <c r="L314" s="611">
        <f t="shared" si="497"/>
        <v>0.85</v>
      </c>
      <c r="M314" s="245">
        <f t="shared" si="498"/>
        <v>0</v>
      </c>
      <c r="N314" s="383"/>
      <c r="O314" s="383"/>
      <c r="P314" s="383"/>
      <c r="Q314" s="383"/>
      <c r="R314" s="595">
        <f t="shared" si="499"/>
        <v>0</v>
      </c>
      <c r="S314" s="383"/>
      <c r="T314" s="415"/>
      <c r="U314" s="382">
        <f t="shared" si="500"/>
        <v>0</v>
      </c>
      <c r="V314" s="350">
        <v>0</v>
      </c>
      <c r="W314" s="355">
        <v>0</v>
      </c>
      <c r="X314" s="355">
        <v>0</v>
      </c>
      <c r="Y314" s="432">
        <v>0</v>
      </c>
      <c r="Z314" s="287">
        <v>0</v>
      </c>
      <c r="AA314" s="287">
        <v>0</v>
      </c>
      <c r="AB314" s="225">
        <v>0</v>
      </c>
      <c r="AC314" s="225">
        <v>0</v>
      </c>
      <c r="AD314" s="227">
        <v>0</v>
      </c>
      <c r="AE314" s="304">
        <v>0</v>
      </c>
      <c r="AF314" s="138"/>
      <c r="AG314" s="117"/>
      <c r="AH314" s="118"/>
      <c r="AI314" s="119">
        <v>0</v>
      </c>
      <c r="AJ314" s="120">
        <f t="shared" si="501"/>
        <v>0.85</v>
      </c>
      <c r="AK314" s="121">
        <f t="shared" si="502"/>
        <v>0</v>
      </c>
      <c r="AL314" s="121">
        <v>0</v>
      </c>
      <c r="AM314" s="121">
        <f t="shared" si="503"/>
        <v>0</v>
      </c>
      <c r="AN314" s="122">
        <f t="shared" si="504"/>
        <v>0</v>
      </c>
      <c r="AO314" s="138"/>
      <c r="AP314" s="117"/>
      <c r="AQ314" s="117"/>
      <c r="AR314" s="123">
        <v>0</v>
      </c>
      <c r="AS314" s="120">
        <f t="shared" si="505"/>
        <v>0.85</v>
      </c>
      <c r="AT314" s="121">
        <f t="shared" si="506"/>
        <v>0</v>
      </c>
      <c r="AU314" s="121">
        <v>0</v>
      </c>
      <c r="AV314" s="121">
        <f t="shared" si="507"/>
        <v>0</v>
      </c>
      <c r="AW314" s="122">
        <f t="shared" si="508"/>
        <v>0</v>
      </c>
      <c r="AX314" s="138"/>
      <c r="AY314" s="117"/>
      <c r="AZ314" s="117"/>
      <c r="BA314" s="123">
        <v>0</v>
      </c>
      <c r="BB314" s="120">
        <f t="shared" si="509"/>
        <v>0.85</v>
      </c>
      <c r="BC314" s="121">
        <f t="shared" si="510"/>
        <v>0</v>
      </c>
      <c r="BD314" s="121">
        <v>0</v>
      </c>
      <c r="BE314" s="121">
        <f t="shared" si="511"/>
        <v>0</v>
      </c>
      <c r="BF314" s="122">
        <f t="shared" si="512"/>
        <v>0</v>
      </c>
      <c r="BG314" s="295">
        <f t="shared" si="513"/>
        <v>0</v>
      </c>
      <c r="BH314" s="305">
        <v>0</v>
      </c>
      <c r="BI314" s="306">
        <v>0</v>
      </c>
      <c r="BJ314" s="306">
        <v>0</v>
      </c>
      <c r="BK314" s="307">
        <v>0</v>
      </c>
      <c r="BL314" s="307">
        <v>0</v>
      </c>
    </row>
    <row r="315" spans="1:119" x14ac:dyDescent="0.2">
      <c r="A315" s="827"/>
      <c r="B315" s="828"/>
      <c r="C315" s="828"/>
      <c r="D315" s="828"/>
      <c r="E315" s="828"/>
      <c r="F315" s="828"/>
      <c r="G315" s="828"/>
      <c r="H315" s="828"/>
      <c r="I315" s="828"/>
      <c r="J315" s="829"/>
      <c r="K315" s="247">
        <v>0</v>
      </c>
      <c r="L315" s="611">
        <f t="shared" si="497"/>
        <v>0.85</v>
      </c>
      <c r="M315" s="245">
        <f t="shared" si="498"/>
        <v>0</v>
      </c>
      <c r="N315" s="383"/>
      <c r="O315" s="383"/>
      <c r="P315" s="383"/>
      <c r="Q315" s="383"/>
      <c r="R315" s="595">
        <f t="shared" si="499"/>
        <v>0</v>
      </c>
      <c r="S315" s="383"/>
      <c r="T315" s="415"/>
      <c r="U315" s="382">
        <f t="shared" si="500"/>
        <v>0</v>
      </c>
      <c r="V315" s="350">
        <v>0</v>
      </c>
      <c r="W315" s="355">
        <v>0</v>
      </c>
      <c r="X315" s="355">
        <v>0</v>
      </c>
      <c r="Y315" s="432">
        <v>0</v>
      </c>
      <c r="Z315" s="287">
        <v>0</v>
      </c>
      <c r="AA315" s="287">
        <v>0</v>
      </c>
      <c r="AB315" s="225">
        <v>0</v>
      </c>
      <c r="AC315" s="225">
        <v>0</v>
      </c>
      <c r="AD315" s="227">
        <v>0</v>
      </c>
      <c r="AE315" s="304">
        <v>0</v>
      </c>
      <c r="AF315" s="138"/>
      <c r="AG315" s="117"/>
      <c r="AH315" s="118"/>
      <c r="AI315" s="119">
        <v>0</v>
      </c>
      <c r="AJ315" s="120">
        <f t="shared" si="501"/>
        <v>0.85</v>
      </c>
      <c r="AK315" s="121">
        <f t="shared" si="502"/>
        <v>0</v>
      </c>
      <c r="AL315" s="121">
        <v>0</v>
      </c>
      <c r="AM315" s="121">
        <f t="shared" si="503"/>
        <v>0</v>
      </c>
      <c r="AN315" s="122">
        <f t="shared" si="504"/>
        <v>0</v>
      </c>
      <c r="AO315" s="138"/>
      <c r="AP315" s="117"/>
      <c r="AQ315" s="117"/>
      <c r="AR315" s="123">
        <v>0</v>
      </c>
      <c r="AS315" s="120">
        <f t="shared" si="505"/>
        <v>0.85</v>
      </c>
      <c r="AT315" s="121">
        <f t="shared" si="506"/>
        <v>0</v>
      </c>
      <c r="AU315" s="121">
        <v>0</v>
      </c>
      <c r="AV315" s="121">
        <f t="shared" si="507"/>
        <v>0</v>
      </c>
      <c r="AW315" s="122">
        <f t="shared" si="508"/>
        <v>0</v>
      </c>
      <c r="AX315" s="138"/>
      <c r="AY315" s="117"/>
      <c r="AZ315" s="117"/>
      <c r="BA315" s="123">
        <v>0</v>
      </c>
      <c r="BB315" s="120">
        <f t="shared" si="509"/>
        <v>0.85</v>
      </c>
      <c r="BC315" s="121">
        <f t="shared" si="510"/>
        <v>0</v>
      </c>
      <c r="BD315" s="121">
        <v>0</v>
      </c>
      <c r="BE315" s="121">
        <f t="shared" si="511"/>
        <v>0</v>
      </c>
      <c r="BF315" s="122">
        <f t="shared" si="512"/>
        <v>0</v>
      </c>
      <c r="BG315" s="295">
        <f t="shared" si="513"/>
        <v>0</v>
      </c>
      <c r="BH315" s="305">
        <v>0</v>
      </c>
      <c r="BI315" s="306">
        <v>0</v>
      </c>
      <c r="BJ315" s="306">
        <v>0</v>
      </c>
      <c r="BK315" s="307">
        <v>0</v>
      </c>
      <c r="BL315" s="307">
        <v>0</v>
      </c>
    </row>
    <row r="316" spans="1:119" x14ac:dyDescent="0.2">
      <c r="A316" s="827"/>
      <c r="B316" s="828"/>
      <c r="C316" s="828"/>
      <c r="D316" s="828"/>
      <c r="E316" s="828"/>
      <c r="F316" s="828"/>
      <c r="G316" s="828"/>
      <c r="H316" s="828"/>
      <c r="I316" s="828"/>
      <c r="J316" s="829"/>
      <c r="K316" s="247">
        <v>0</v>
      </c>
      <c r="L316" s="611">
        <f t="shared" si="497"/>
        <v>0.85</v>
      </c>
      <c r="M316" s="245">
        <f t="shared" si="498"/>
        <v>0</v>
      </c>
      <c r="N316" s="383"/>
      <c r="O316" s="383"/>
      <c r="P316" s="383"/>
      <c r="Q316" s="383"/>
      <c r="R316" s="595">
        <f t="shared" si="499"/>
        <v>0</v>
      </c>
      <c r="S316" s="383"/>
      <c r="T316" s="415"/>
      <c r="U316" s="382">
        <f t="shared" si="500"/>
        <v>0</v>
      </c>
      <c r="V316" s="350">
        <v>0</v>
      </c>
      <c r="W316" s="355">
        <v>0</v>
      </c>
      <c r="X316" s="355">
        <v>0</v>
      </c>
      <c r="Y316" s="432">
        <v>0</v>
      </c>
      <c r="Z316" s="287">
        <v>0</v>
      </c>
      <c r="AA316" s="287">
        <v>0</v>
      </c>
      <c r="AB316" s="225">
        <v>0</v>
      </c>
      <c r="AC316" s="225">
        <v>0</v>
      </c>
      <c r="AD316" s="227">
        <v>0</v>
      </c>
      <c r="AE316" s="304">
        <v>0</v>
      </c>
      <c r="AF316" s="138"/>
      <c r="AG316" s="117"/>
      <c r="AH316" s="118"/>
      <c r="AI316" s="119">
        <v>0</v>
      </c>
      <c r="AJ316" s="120">
        <f t="shared" si="501"/>
        <v>0.85</v>
      </c>
      <c r="AK316" s="121">
        <f t="shared" si="502"/>
        <v>0</v>
      </c>
      <c r="AL316" s="121">
        <v>0</v>
      </c>
      <c r="AM316" s="121">
        <f t="shared" si="503"/>
        <v>0</v>
      </c>
      <c r="AN316" s="122">
        <f t="shared" si="504"/>
        <v>0</v>
      </c>
      <c r="AO316" s="138"/>
      <c r="AP316" s="117"/>
      <c r="AQ316" s="117"/>
      <c r="AR316" s="123">
        <v>0</v>
      </c>
      <c r="AS316" s="120">
        <f t="shared" si="505"/>
        <v>0.85</v>
      </c>
      <c r="AT316" s="121">
        <f t="shared" si="506"/>
        <v>0</v>
      </c>
      <c r="AU316" s="121">
        <v>0</v>
      </c>
      <c r="AV316" s="121">
        <f t="shared" si="507"/>
        <v>0</v>
      </c>
      <c r="AW316" s="122">
        <f t="shared" si="508"/>
        <v>0</v>
      </c>
      <c r="AX316" s="138"/>
      <c r="AY316" s="117"/>
      <c r="AZ316" s="117"/>
      <c r="BA316" s="123">
        <v>0</v>
      </c>
      <c r="BB316" s="120">
        <f t="shared" si="509"/>
        <v>0.85</v>
      </c>
      <c r="BC316" s="121">
        <f t="shared" si="510"/>
        <v>0</v>
      </c>
      <c r="BD316" s="121">
        <v>0</v>
      </c>
      <c r="BE316" s="121">
        <f t="shared" si="511"/>
        <v>0</v>
      </c>
      <c r="BF316" s="122">
        <f t="shared" si="512"/>
        <v>0</v>
      </c>
      <c r="BG316" s="295">
        <f t="shared" si="513"/>
        <v>0</v>
      </c>
      <c r="BH316" s="305">
        <v>0</v>
      </c>
      <c r="BI316" s="306">
        <v>0</v>
      </c>
      <c r="BJ316" s="306">
        <v>0</v>
      </c>
      <c r="BK316" s="307">
        <v>0</v>
      </c>
      <c r="BL316" s="307">
        <v>0</v>
      </c>
    </row>
    <row r="317" spans="1:119" x14ac:dyDescent="0.2">
      <c r="A317" s="827"/>
      <c r="B317" s="828"/>
      <c r="C317" s="828"/>
      <c r="D317" s="828"/>
      <c r="E317" s="828"/>
      <c r="F317" s="828"/>
      <c r="G317" s="828"/>
      <c r="H317" s="828"/>
      <c r="I317" s="828"/>
      <c r="J317" s="829"/>
      <c r="K317" s="247">
        <v>0</v>
      </c>
      <c r="L317" s="611">
        <f t="shared" si="497"/>
        <v>0.85</v>
      </c>
      <c r="M317" s="245">
        <f t="shared" si="498"/>
        <v>0</v>
      </c>
      <c r="N317" s="383"/>
      <c r="O317" s="383"/>
      <c r="P317" s="383"/>
      <c r="Q317" s="383"/>
      <c r="R317" s="595">
        <f t="shared" si="499"/>
        <v>0</v>
      </c>
      <c r="S317" s="383"/>
      <c r="T317" s="415"/>
      <c r="U317" s="382">
        <f t="shared" si="500"/>
        <v>0</v>
      </c>
      <c r="V317" s="350">
        <v>0</v>
      </c>
      <c r="W317" s="355">
        <v>0</v>
      </c>
      <c r="X317" s="355">
        <v>0</v>
      </c>
      <c r="Y317" s="432">
        <v>0</v>
      </c>
      <c r="Z317" s="287">
        <v>0</v>
      </c>
      <c r="AA317" s="287">
        <v>0</v>
      </c>
      <c r="AB317" s="225">
        <v>0</v>
      </c>
      <c r="AC317" s="225">
        <v>0</v>
      </c>
      <c r="AD317" s="227">
        <v>0</v>
      </c>
      <c r="AE317" s="304">
        <v>0</v>
      </c>
      <c r="AF317" s="138"/>
      <c r="AG317" s="117"/>
      <c r="AH317" s="118"/>
      <c r="AI317" s="119">
        <v>0</v>
      </c>
      <c r="AJ317" s="120">
        <f t="shared" si="501"/>
        <v>0.85</v>
      </c>
      <c r="AK317" s="121">
        <f t="shared" si="502"/>
        <v>0</v>
      </c>
      <c r="AL317" s="121">
        <v>0</v>
      </c>
      <c r="AM317" s="121">
        <f t="shared" si="503"/>
        <v>0</v>
      </c>
      <c r="AN317" s="122">
        <f t="shared" si="504"/>
        <v>0</v>
      </c>
      <c r="AO317" s="138"/>
      <c r="AP317" s="117"/>
      <c r="AQ317" s="117"/>
      <c r="AR317" s="123">
        <v>0</v>
      </c>
      <c r="AS317" s="120">
        <f t="shared" si="505"/>
        <v>0.85</v>
      </c>
      <c r="AT317" s="121">
        <f t="shared" si="506"/>
        <v>0</v>
      </c>
      <c r="AU317" s="121">
        <v>0</v>
      </c>
      <c r="AV317" s="121">
        <f t="shared" si="507"/>
        <v>0</v>
      </c>
      <c r="AW317" s="122">
        <f t="shared" si="508"/>
        <v>0</v>
      </c>
      <c r="AX317" s="138"/>
      <c r="AY317" s="117"/>
      <c r="AZ317" s="117"/>
      <c r="BA317" s="123">
        <v>0</v>
      </c>
      <c r="BB317" s="120">
        <f t="shared" si="509"/>
        <v>0.85</v>
      </c>
      <c r="BC317" s="121">
        <f t="shared" si="510"/>
        <v>0</v>
      </c>
      <c r="BD317" s="121">
        <v>0</v>
      </c>
      <c r="BE317" s="121">
        <f t="shared" si="511"/>
        <v>0</v>
      </c>
      <c r="BF317" s="122">
        <f t="shared" si="512"/>
        <v>0</v>
      </c>
      <c r="BG317" s="295">
        <f t="shared" si="513"/>
        <v>0</v>
      </c>
      <c r="BH317" s="305">
        <v>0</v>
      </c>
      <c r="BI317" s="306">
        <v>0</v>
      </c>
      <c r="BJ317" s="306">
        <v>0</v>
      </c>
      <c r="BK317" s="307">
        <v>0</v>
      </c>
      <c r="BL317" s="307">
        <v>0</v>
      </c>
    </row>
    <row r="318" spans="1:119" x14ac:dyDescent="0.2">
      <c r="A318" s="827"/>
      <c r="B318" s="828"/>
      <c r="C318" s="828"/>
      <c r="D318" s="828"/>
      <c r="E318" s="828"/>
      <c r="F318" s="828"/>
      <c r="G318" s="828"/>
      <c r="H318" s="828"/>
      <c r="I318" s="828"/>
      <c r="J318" s="829"/>
      <c r="K318" s="247">
        <v>0</v>
      </c>
      <c r="L318" s="611">
        <f t="shared" si="497"/>
        <v>0.85</v>
      </c>
      <c r="M318" s="245">
        <f t="shared" si="498"/>
        <v>0</v>
      </c>
      <c r="N318" s="383"/>
      <c r="O318" s="383"/>
      <c r="P318" s="383"/>
      <c r="Q318" s="383"/>
      <c r="R318" s="595">
        <f t="shared" si="499"/>
        <v>0</v>
      </c>
      <c r="S318" s="383"/>
      <c r="T318" s="415"/>
      <c r="U318" s="382">
        <f t="shared" si="500"/>
        <v>0</v>
      </c>
      <c r="V318" s="350">
        <v>0</v>
      </c>
      <c r="W318" s="355">
        <v>0</v>
      </c>
      <c r="X318" s="355">
        <v>0</v>
      </c>
      <c r="Y318" s="432">
        <v>0</v>
      </c>
      <c r="Z318" s="287">
        <v>0</v>
      </c>
      <c r="AA318" s="287">
        <v>0</v>
      </c>
      <c r="AB318" s="225">
        <v>0</v>
      </c>
      <c r="AC318" s="225">
        <v>0</v>
      </c>
      <c r="AD318" s="227">
        <v>0</v>
      </c>
      <c r="AE318" s="304">
        <v>0</v>
      </c>
      <c r="AF318" s="138"/>
      <c r="AG318" s="117"/>
      <c r="AH318" s="118"/>
      <c r="AI318" s="119">
        <v>0</v>
      </c>
      <c r="AJ318" s="120">
        <f t="shared" si="501"/>
        <v>0.85</v>
      </c>
      <c r="AK318" s="121">
        <f t="shared" si="502"/>
        <v>0</v>
      </c>
      <c r="AL318" s="121">
        <v>0</v>
      </c>
      <c r="AM318" s="121">
        <f t="shared" si="503"/>
        <v>0</v>
      </c>
      <c r="AN318" s="122">
        <f t="shared" si="504"/>
        <v>0</v>
      </c>
      <c r="AO318" s="138"/>
      <c r="AP318" s="117"/>
      <c r="AQ318" s="117"/>
      <c r="AR318" s="123">
        <v>0</v>
      </c>
      <c r="AS318" s="120">
        <f t="shared" si="505"/>
        <v>0.85</v>
      </c>
      <c r="AT318" s="121">
        <f t="shared" si="506"/>
        <v>0</v>
      </c>
      <c r="AU318" s="121">
        <v>0</v>
      </c>
      <c r="AV318" s="121">
        <f t="shared" si="507"/>
        <v>0</v>
      </c>
      <c r="AW318" s="122">
        <f t="shared" si="508"/>
        <v>0</v>
      </c>
      <c r="AX318" s="138"/>
      <c r="AY318" s="117"/>
      <c r="AZ318" s="117"/>
      <c r="BA318" s="123">
        <v>0</v>
      </c>
      <c r="BB318" s="120">
        <f t="shared" si="509"/>
        <v>0.85</v>
      </c>
      <c r="BC318" s="121">
        <f t="shared" si="510"/>
        <v>0</v>
      </c>
      <c r="BD318" s="121">
        <v>0</v>
      </c>
      <c r="BE318" s="121">
        <f t="shared" si="511"/>
        <v>0</v>
      </c>
      <c r="BF318" s="122">
        <f t="shared" si="512"/>
        <v>0</v>
      </c>
      <c r="BG318" s="295">
        <f t="shared" si="513"/>
        <v>0</v>
      </c>
      <c r="BH318" s="305">
        <v>0</v>
      </c>
      <c r="BI318" s="306">
        <v>0</v>
      </c>
      <c r="BJ318" s="306">
        <v>0</v>
      </c>
      <c r="BK318" s="307">
        <v>0</v>
      </c>
      <c r="BL318" s="307">
        <v>0</v>
      </c>
    </row>
    <row r="319" spans="1:119" s="311" customFormat="1" ht="13.5" thickBot="1" x14ac:dyDescent="0.25">
      <c r="A319" s="843" t="s">
        <v>66</v>
      </c>
      <c r="B319" s="844"/>
      <c r="C319" s="844"/>
      <c r="D319" s="844"/>
      <c r="E319" s="844"/>
      <c r="F319" s="844"/>
      <c r="G319" s="844"/>
      <c r="H319" s="844"/>
      <c r="I319" s="844"/>
      <c r="J319" s="844"/>
      <c r="K319" s="845"/>
      <c r="L319" s="610"/>
      <c r="M319" s="250">
        <f t="shared" ref="M319:U319" si="514">SUM(M313:M318)</f>
        <v>0</v>
      </c>
      <c r="N319" s="392">
        <f t="shared" si="514"/>
        <v>0</v>
      </c>
      <c r="O319" s="392">
        <f t="shared" si="514"/>
        <v>0</v>
      </c>
      <c r="P319" s="392">
        <f t="shared" si="514"/>
        <v>0</v>
      </c>
      <c r="Q319" s="390">
        <f t="shared" si="514"/>
        <v>0</v>
      </c>
      <c r="R319" s="390">
        <f t="shared" si="514"/>
        <v>0</v>
      </c>
      <c r="S319" s="390">
        <f>SUM(S313:S318)</f>
        <v>0</v>
      </c>
      <c r="T319" s="391">
        <f>SUM(T313:T318)</f>
        <v>0</v>
      </c>
      <c r="U319" s="414">
        <f t="shared" si="514"/>
        <v>0</v>
      </c>
      <c r="V319" s="352">
        <f t="shared" ref="V319:AE319" si="515">SUM(V313:V318)</f>
        <v>0</v>
      </c>
      <c r="W319" s="353">
        <f t="shared" si="515"/>
        <v>0</v>
      </c>
      <c r="X319" s="353">
        <f t="shared" si="515"/>
        <v>0</v>
      </c>
      <c r="Y319" s="431"/>
      <c r="Z319" s="135">
        <f t="shared" si="515"/>
        <v>0</v>
      </c>
      <c r="AA319" s="135">
        <f t="shared" si="515"/>
        <v>0</v>
      </c>
      <c r="AB319" s="135">
        <f t="shared" si="515"/>
        <v>0</v>
      </c>
      <c r="AC319" s="135">
        <f t="shared" si="515"/>
        <v>0</v>
      </c>
      <c r="AD319" s="135">
        <f t="shared" si="515"/>
        <v>0</v>
      </c>
      <c r="AE319" s="136">
        <f t="shared" si="515"/>
        <v>0</v>
      </c>
      <c r="AF319" s="204"/>
      <c r="AG319" s="144"/>
      <c r="AH319" s="145"/>
      <c r="AI319" s="129"/>
      <c r="AJ319" s="146"/>
      <c r="AK319" s="131">
        <f>SUM(AK313:AK318)</f>
        <v>0</v>
      </c>
      <c r="AL319" s="131">
        <f>SUM(AL313:AL318)</f>
        <v>0</v>
      </c>
      <c r="AM319" s="131">
        <f>SUM(AM313:AM318)</f>
        <v>0</v>
      </c>
      <c r="AN319" s="132">
        <f>SUM(AN313:AN318)</f>
        <v>0</v>
      </c>
      <c r="AO319" s="204"/>
      <c r="AP319" s="144"/>
      <c r="AQ319" s="144"/>
      <c r="AR319" s="147"/>
      <c r="AS319" s="148"/>
      <c r="AT319" s="135">
        <f>SUM(AT313:AT318)</f>
        <v>0</v>
      </c>
      <c r="AU319" s="131">
        <f>SUM(AU313:AU318)</f>
        <v>0</v>
      </c>
      <c r="AV319" s="131">
        <f>SUM(AV313:AV318)</f>
        <v>0</v>
      </c>
      <c r="AW319" s="136">
        <f>SUM(AW313:AW318)</f>
        <v>0</v>
      </c>
      <c r="AX319" s="204"/>
      <c r="AY319" s="144"/>
      <c r="AZ319" s="144"/>
      <c r="BA319" s="147"/>
      <c r="BB319" s="148"/>
      <c r="BC319" s="135">
        <f>SUM(BC313:BC318)</f>
        <v>0</v>
      </c>
      <c r="BD319" s="131">
        <f>SUM(BD313:BD318)</f>
        <v>0</v>
      </c>
      <c r="BE319" s="131">
        <f>SUM(BE313:BE318)</f>
        <v>0</v>
      </c>
      <c r="BF319" s="136">
        <f>SUM(BF313:BF318)</f>
        <v>0</v>
      </c>
      <c r="BG319" s="339">
        <f t="shared" ref="BG319:BL319" si="516">SUM(BG313:BG318)</f>
        <v>0</v>
      </c>
      <c r="BH319" s="340">
        <f t="shared" si="516"/>
        <v>0</v>
      </c>
      <c r="BI319" s="291">
        <f t="shared" si="516"/>
        <v>0</v>
      </c>
      <c r="BJ319" s="291">
        <f t="shared" si="516"/>
        <v>0</v>
      </c>
      <c r="BK319" s="338">
        <f t="shared" si="516"/>
        <v>0</v>
      </c>
      <c r="BL319" s="338">
        <f t="shared" si="516"/>
        <v>0</v>
      </c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</row>
    <row r="320" spans="1:119" s="293" customFormat="1" x14ac:dyDescent="0.2">
      <c r="A320" s="512" t="s">
        <v>64</v>
      </c>
      <c r="B320" s="513"/>
      <c r="C320" s="513"/>
      <c r="D320" s="513"/>
      <c r="E320" s="513"/>
      <c r="F320" s="513"/>
      <c r="G320" s="513"/>
      <c r="H320" s="513"/>
      <c r="I320" s="513"/>
      <c r="J320" s="514"/>
      <c r="K320" s="862" t="s">
        <v>63</v>
      </c>
      <c r="L320" s="862"/>
      <c r="M320" s="862"/>
      <c r="N320" s="377"/>
      <c r="O320" s="377"/>
      <c r="P320" s="377"/>
      <c r="Q320" s="377"/>
      <c r="R320" s="377"/>
      <c r="S320" s="377"/>
      <c r="T320" s="378"/>
      <c r="U320" s="349"/>
      <c r="V320" s="348"/>
      <c r="W320" s="349"/>
      <c r="X320" s="349"/>
      <c r="Y320" s="425"/>
      <c r="Z320" s="109"/>
      <c r="AA320" s="109"/>
      <c r="AB320" s="109"/>
      <c r="AC320" s="109"/>
      <c r="AD320" s="109"/>
      <c r="AE320" s="115"/>
      <c r="AF320" s="108"/>
      <c r="AG320" s="109"/>
      <c r="AH320" s="109"/>
      <c r="AI320" s="110"/>
      <c r="AJ320" s="137"/>
      <c r="AK320" s="111"/>
      <c r="AL320" s="111"/>
      <c r="AM320" s="111"/>
      <c r="AN320" s="112"/>
      <c r="AO320" s="108"/>
      <c r="AP320" s="109"/>
      <c r="AQ320" s="109"/>
      <c r="AR320" s="113"/>
      <c r="AS320" s="114"/>
      <c r="AT320" s="109"/>
      <c r="AU320" s="111"/>
      <c r="AV320" s="111"/>
      <c r="AW320" s="115"/>
      <c r="AX320" s="108"/>
      <c r="AY320" s="109"/>
      <c r="AZ320" s="109"/>
      <c r="BA320" s="113"/>
      <c r="BB320" s="114"/>
      <c r="BC320" s="109"/>
      <c r="BD320" s="111"/>
      <c r="BE320" s="111"/>
      <c r="BF320" s="115"/>
      <c r="BG320" s="108"/>
      <c r="BH320" s="108"/>
      <c r="BI320" s="109"/>
      <c r="BJ320" s="109"/>
      <c r="BK320" s="109"/>
      <c r="BL320" s="115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</row>
    <row r="321" spans="1:119" x14ac:dyDescent="0.2">
      <c r="A321" s="827" t="s">
        <v>53</v>
      </c>
      <c r="B321" s="828"/>
      <c r="C321" s="828"/>
      <c r="D321" s="828"/>
      <c r="E321" s="828"/>
      <c r="F321" s="828"/>
      <c r="G321" s="828"/>
      <c r="H321" s="828"/>
      <c r="I321" s="828"/>
      <c r="J321" s="829"/>
      <c r="K321" s="247">
        <v>0</v>
      </c>
      <c r="L321" s="611">
        <f t="shared" ref="L321:L327" si="517">$K$5</f>
        <v>0.85</v>
      </c>
      <c r="M321" s="245">
        <f t="shared" ref="M321:M327" si="518">ROUND(K321/L321,2)</f>
        <v>0</v>
      </c>
      <c r="N321" s="383"/>
      <c r="O321" s="383"/>
      <c r="P321" s="383"/>
      <c r="Q321" s="383"/>
      <c r="R321" s="595">
        <f t="shared" ref="R321:R327" si="519">ROUND(M321,2)</f>
        <v>0</v>
      </c>
      <c r="S321" s="383"/>
      <c r="T321" s="415"/>
      <c r="U321" s="382">
        <f t="shared" ref="U321:U327" si="520">ROUND(N321+O321+P321+Q321+R321+S321+T321,2)</f>
        <v>0</v>
      </c>
      <c r="V321" s="350">
        <v>0</v>
      </c>
      <c r="W321" s="355">
        <v>0</v>
      </c>
      <c r="X321" s="355">
        <v>0</v>
      </c>
      <c r="Y321" s="432">
        <v>0</v>
      </c>
      <c r="Z321" s="287">
        <v>0</v>
      </c>
      <c r="AA321" s="287">
        <v>0</v>
      </c>
      <c r="AB321" s="225">
        <v>0</v>
      </c>
      <c r="AC321" s="225">
        <v>0</v>
      </c>
      <c r="AD321" s="227">
        <v>0</v>
      </c>
      <c r="AE321" s="304">
        <v>0</v>
      </c>
      <c r="AF321" s="116"/>
      <c r="AG321" s="117"/>
      <c r="AH321" s="118"/>
      <c r="AI321" s="119">
        <v>0</v>
      </c>
      <c r="AJ321" s="120">
        <f t="shared" ref="AJ321:AJ327" si="521">$AJ$5</f>
        <v>0.85</v>
      </c>
      <c r="AK321" s="121">
        <f t="shared" ref="AK321:AK327" si="522">ROUND(AI321/AJ321,2)</f>
        <v>0</v>
      </c>
      <c r="AL321" s="121">
        <v>0</v>
      </c>
      <c r="AM321" s="121">
        <f t="shared" ref="AM321:AM327" si="523">AK321+AL321</f>
        <v>0</v>
      </c>
      <c r="AN321" s="122">
        <f t="shared" ref="AN321:AN327" si="524">ROUND((Z321+AA321)-(AM321),2)</f>
        <v>0</v>
      </c>
      <c r="AO321" s="116"/>
      <c r="AP321" s="117"/>
      <c r="AQ321" s="117"/>
      <c r="AR321" s="123">
        <v>0</v>
      </c>
      <c r="AS321" s="120">
        <f t="shared" ref="AS321:AS327" si="525">$AS$5</f>
        <v>0.85</v>
      </c>
      <c r="AT321" s="125">
        <f t="shared" ref="AT321:AT327" si="526">ROUND(AR321/AS321,2)</f>
        <v>0</v>
      </c>
      <c r="AU321" s="121">
        <v>0</v>
      </c>
      <c r="AV321" s="121">
        <f t="shared" ref="AV321:AV327" si="527">AT321+AU321</f>
        <v>0</v>
      </c>
      <c r="AW321" s="122">
        <f t="shared" ref="AW321:AW327" si="528">ROUND((AB321+AC321)-(AV321),2)</f>
        <v>0</v>
      </c>
      <c r="AX321" s="116"/>
      <c r="AY321" s="117"/>
      <c r="AZ321" s="117"/>
      <c r="BA321" s="123">
        <v>0</v>
      </c>
      <c r="BB321" s="120">
        <f t="shared" ref="BB321:BB327" si="529">$BB$5</f>
        <v>0.85</v>
      </c>
      <c r="BC321" s="125">
        <f t="shared" ref="BC321:BC327" si="530">ROUND(BA321/BB321,2)</f>
        <v>0</v>
      </c>
      <c r="BD321" s="121">
        <v>0</v>
      </c>
      <c r="BE321" s="121">
        <f t="shared" ref="BE321:BE327" si="531">BC321+BD321</f>
        <v>0</v>
      </c>
      <c r="BF321" s="122">
        <f t="shared" ref="BF321:BF327" si="532">ROUND((AD321+AE321)-(BE321),2)</f>
        <v>0</v>
      </c>
      <c r="BG321" s="295">
        <f t="shared" ref="BG321:BG327" si="533">U321-V321-W321-X321-AM321-AV321-BE321</f>
        <v>0</v>
      </c>
      <c r="BH321" s="296">
        <v>0</v>
      </c>
      <c r="BI321" s="297">
        <v>0</v>
      </c>
      <c r="BJ321" s="297">
        <v>0</v>
      </c>
      <c r="BK321" s="298">
        <v>0</v>
      </c>
      <c r="BL321" s="298">
        <v>0</v>
      </c>
    </row>
    <row r="322" spans="1:119" x14ac:dyDescent="0.2">
      <c r="A322" s="827"/>
      <c r="B322" s="828"/>
      <c r="C322" s="828"/>
      <c r="D322" s="828"/>
      <c r="E322" s="828"/>
      <c r="F322" s="828"/>
      <c r="G322" s="828"/>
      <c r="H322" s="828"/>
      <c r="I322" s="828"/>
      <c r="J322" s="829"/>
      <c r="K322" s="247">
        <v>0</v>
      </c>
      <c r="L322" s="611">
        <f t="shared" si="517"/>
        <v>0.85</v>
      </c>
      <c r="M322" s="245">
        <f t="shared" si="518"/>
        <v>0</v>
      </c>
      <c r="N322" s="383"/>
      <c r="O322" s="383"/>
      <c r="P322" s="383"/>
      <c r="Q322" s="383"/>
      <c r="R322" s="595">
        <f t="shared" si="519"/>
        <v>0</v>
      </c>
      <c r="S322" s="383"/>
      <c r="T322" s="415"/>
      <c r="U322" s="382">
        <f t="shared" si="520"/>
        <v>0</v>
      </c>
      <c r="V322" s="350">
        <v>0</v>
      </c>
      <c r="W322" s="355">
        <v>0</v>
      </c>
      <c r="X322" s="355">
        <v>0</v>
      </c>
      <c r="Y322" s="432">
        <v>0</v>
      </c>
      <c r="Z322" s="287">
        <v>0</v>
      </c>
      <c r="AA322" s="287">
        <v>0</v>
      </c>
      <c r="AB322" s="225">
        <v>0</v>
      </c>
      <c r="AC322" s="225">
        <v>0</v>
      </c>
      <c r="AD322" s="227">
        <v>0</v>
      </c>
      <c r="AE322" s="304">
        <v>0</v>
      </c>
      <c r="AF322" s="138"/>
      <c r="AG322" s="117"/>
      <c r="AH322" s="118"/>
      <c r="AI322" s="119">
        <v>0</v>
      </c>
      <c r="AJ322" s="120">
        <f t="shared" si="521"/>
        <v>0.85</v>
      </c>
      <c r="AK322" s="121">
        <f t="shared" si="522"/>
        <v>0</v>
      </c>
      <c r="AL322" s="121">
        <v>0</v>
      </c>
      <c r="AM322" s="121">
        <f t="shared" si="523"/>
        <v>0</v>
      </c>
      <c r="AN322" s="122">
        <f t="shared" si="524"/>
        <v>0</v>
      </c>
      <c r="AO322" s="138"/>
      <c r="AP322" s="117"/>
      <c r="AQ322" s="117"/>
      <c r="AR322" s="123">
        <v>0</v>
      </c>
      <c r="AS322" s="120">
        <f t="shared" si="525"/>
        <v>0.85</v>
      </c>
      <c r="AT322" s="121">
        <f t="shared" si="526"/>
        <v>0</v>
      </c>
      <c r="AU322" s="121">
        <v>0</v>
      </c>
      <c r="AV322" s="121">
        <f t="shared" si="527"/>
        <v>0</v>
      </c>
      <c r="AW322" s="122">
        <f t="shared" si="528"/>
        <v>0</v>
      </c>
      <c r="AX322" s="138"/>
      <c r="AY322" s="117"/>
      <c r="AZ322" s="117"/>
      <c r="BA322" s="123">
        <v>0</v>
      </c>
      <c r="BB322" s="120">
        <f t="shared" si="529"/>
        <v>0.85</v>
      </c>
      <c r="BC322" s="121">
        <f t="shared" si="530"/>
        <v>0</v>
      </c>
      <c r="BD322" s="121">
        <v>0</v>
      </c>
      <c r="BE322" s="121">
        <f t="shared" si="531"/>
        <v>0</v>
      </c>
      <c r="BF322" s="122">
        <f t="shared" si="532"/>
        <v>0</v>
      </c>
      <c r="BG322" s="295">
        <f t="shared" si="533"/>
        <v>0</v>
      </c>
      <c r="BH322" s="305">
        <v>0</v>
      </c>
      <c r="BI322" s="306">
        <v>0</v>
      </c>
      <c r="BJ322" s="306">
        <v>0</v>
      </c>
      <c r="BK322" s="307">
        <v>0</v>
      </c>
      <c r="BL322" s="307">
        <v>0</v>
      </c>
    </row>
    <row r="323" spans="1:119" x14ac:dyDescent="0.2">
      <c r="A323" s="827"/>
      <c r="B323" s="828"/>
      <c r="C323" s="828"/>
      <c r="D323" s="828"/>
      <c r="E323" s="828"/>
      <c r="F323" s="828"/>
      <c r="G323" s="828"/>
      <c r="H323" s="828"/>
      <c r="I323" s="828"/>
      <c r="J323" s="829"/>
      <c r="K323" s="247">
        <v>0</v>
      </c>
      <c r="L323" s="611">
        <f t="shared" si="517"/>
        <v>0.85</v>
      </c>
      <c r="M323" s="245">
        <f t="shared" si="518"/>
        <v>0</v>
      </c>
      <c r="N323" s="383"/>
      <c r="O323" s="383"/>
      <c r="P323" s="383"/>
      <c r="Q323" s="383"/>
      <c r="R323" s="595">
        <f t="shared" si="519"/>
        <v>0</v>
      </c>
      <c r="S323" s="383"/>
      <c r="T323" s="415"/>
      <c r="U323" s="382">
        <f t="shared" si="520"/>
        <v>0</v>
      </c>
      <c r="V323" s="350">
        <v>0</v>
      </c>
      <c r="W323" s="355">
        <v>0</v>
      </c>
      <c r="X323" s="355">
        <v>0</v>
      </c>
      <c r="Y323" s="432">
        <v>0</v>
      </c>
      <c r="Z323" s="287">
        <v>0</v>
      </c>
      <c r="AA323" s="287">
        <v>0</v>
      </c>
      <c r="AB323" s="225">
        <v>0</v>
      </c>
      <c r="AC323" s="225">
        <v>0</v>
      </c>
      <c r="AD323" s="227">
        <v>0</v>
      </c>
      <c r="AE323" s="304">
        <v>0</v>
      </c>
      <c r="AF323" s="138"/>
      <c r="AG323" s="117"/>
      <c r="AH323" s="118"/>
      <c r="AI323" s="119">
        <v>0</v>
      </c>
      <c r="AJ323" s="120">
        <f t="shared" si="521"/>
        <v>0.85</v>
      </c>
      <c r="AK323" s="121">
        <f t="shared" si="522"/>
        <v>0</v>
      </c>
      <c r="AL323" s="121">
        <v>0</v>
      </c>
      <c r="AM323" s="121">
        <f t="shared" si="523"/>
        <v>0</v>
      </c>
      <c r="AN323" s="122">
        <f t="shared" si="524"/>
        <v>0</v>
      </c>
      <c r="AO323" s="138"/>
      <c r="AP323" s="117"/>
      <c r="AQ323" s="117"/>
      <c r="AR323" s="123">
        <v>0</v>
      </c>
      <c r="AS323" s="120">
        <f t="shared" si="525"/>
        <v>0.85</v>
      </c>
      <c r="AT323" s="121">
        <f t="shared" si="526"/>
        <v>0</v>
      </c>
      <c r="AU323" s="121">
        <v>0</v>
      </c>
      <c r="AV323" s="121">
        <f t="shared" si="527"/>
        <v>0</v>
      </c>
      <c r="AW323" s="122">
        <f t="shared" si="528"/>
        <v>0</v>
      </c>
      <c r="AX323" s="138"/>
      <c r="AY323" s="117"/>
      <c r="AZ323" s="117"/>
      <c r="BA323" s="123">
        <v>0</v>
      </c>
      <c r="BB323" s="120">
        <f t="shared" si="529"/>
        <v>0.85</v>
      </c>
      <c r="BC323" s="121">
        <f t="shared" si="530"/>
        <v>0</v>
      </c>
      <c r="BD323" s="121">
        <v>0</v>
      </c>
      <c r="BE323" s="121">
        <f t="shared" si="531"/>
        <v>0</v>
      </c>
      <c r="BF323" s="122">
        <f t="shared" si="532"/>
        <v>0</v>
      </c>
      <c r="BG323" s="295">
        <f t="shared" si="533"/>
        <v>0</v>
      </c>
      <c r="BH323" s="305">
        <v>0</v>
      </c>
      <c r="BI323" s="306">
        <v>0</v>
      </c>
      <c r="BJ323" s="306">
        <v>0</v>
      </c>
      <c r="BK323" s="307">
        <v>0</v>
      </c>
      <c r="BL323" s="307">
        <v>0</v>
      </c>
    </row>
    <row r="324" spans="1:119" x14ac:dyDescent="0.2">
      <c r="A324" s="827"/>
      <c r="B324" s="828"/>
      <c r="C324" s="828"/>
      <c r="D324" s="828"/>
      <c r="E324" s="828"/>
      <c r="F324" s="828"/>
      <c r="G324" s="828"/>
      <c r="H324" s="828"/>
      <c r="I324" s="828"/>
      <c r="J324" s="829"/>
      <c r="K324" s="247">
        <v>0</v>
      </c>
      <c r="L324" s="611">
        <f t="shared" si="517"/>
        <v>0.85</v>
      </c>
      <c r="M324" s="245">
        <f t="shared" si="518"/>
        <v>0</v>
      </c>
      <c r="N324" s="383"/>
      <c r="O324" s="383"/>
      <c r="P324" s="383"/>
      <c r="Q324" s="383"/>
      <c r="R324" s="595">
        <f t="shared" si="519"/>
        <v>0</v>
      </c>
      <c r="S324" s="383"/>
      <c r="T324" s="415"/>
      <c r="U324" s="382">
        <f t="shared" si="520"/>
        <v>0</v>
      </c>
      <c r="V324" s="350">
        <v>0</v>
      </c>
      <c r="W324" s="355">
        <v>0</v>
      </c>
      <c r="X324" s="355">
        <v>0</v>
      </c>
      <c r="Y324" s="432">
        <v>0</v>
      </c>
      <c r="Z324" s="287">
        <v>0</v>
      </c>
      <c r="AA324" s="287">
        <v>0</v>
      </c>
      <c r="AB324" s="225">
        <v>0</v>
      </c>
      <c r="AC324" s="225">
        <v>0</v>
      </c>
      <c r="AD324" s="227">
        <v>0</v>
      </c>
      <c r="AE324" s="304">
        <v>0</v>
      </c>
      <c r="AF324" s="138"/>
      <c r="AG324" s="117"/>
      <c r="AH324" s="118"/>
      <c r="AI324" s="119">
        <v>0</v>
      </c>
      <c r="AJ324" s="120">
        <f t="shared" si="521"/>
        <v>0.85</v>
      </c>
      <c r="AK324" s="121">
        <f t="shared" si="522"/>
        <v>0</v>
      </c>
      <c r="AL324" s="121">
        <v>0</v>
      </c>
      <c r="AM324" s="121">
        <f t="shared" si="523"/>
        <v>0</v>
      </c>
      <c r="AN324" s="122">
        <f t="shared" si="524"/>
        <v>0</v>
      </c>
      <c r="AO324" s="138"/>
      <c r="AP324" s="117"/>
      <c r="AQ324" s="117"/>
      <c r="AR324" s="123">
        <v>0</v>
      </c>
      <c r="AS324" s="120">
        <f t="shared" si="525"/>
        <v>0.85</v>
      </c>
      <c r="AT324" s="121">
        <f t="shared" si="526"/>
        <v>0</v>
      </c>
      <c r="AU324" s="121">
        <v>0</v>
      </c>
      <c r="AV324" s="121">
        <f t="shared" si="527"/>
        <v>0</v>
      </c>
      <c r="AW324" s="122">
        <f t="shared" si="528"/>
        <v>0</v>
      </c>
      <c r="AX324" s="138"/>
      <c r="AY324" s="117"/>
      <c r="AZ324" s="117"/>
      <c r="BA324" s="123">
        <v>0</v>
      </c>
      <c r="BB324" s="120">
        <f t="shared" si="529"/>
        <v>0.85</v>
      </c>
      <c r="BC324" s="121">
        <f t="shared" si="530"/>
        <v>0</v>
      </c>
      <c r="BD324" s="121">
        <v>0</v>
      </c>
      <c r="BE324" s="121">
        <f t="shared" si="531"/>
        <v>0</v>
      </c>
      <c r="BF324" s="122">
        <f t="shared" si="532"/>
        <v>0</v>
      </c>
      <c r="BG324" s="295">
        <f t="shared" si="533"/>
        <v>0</v>
      </c>
      <c r="BH324" s="305">
        <v>0</v>
      </c>
      <c r="BI324" s="306">
        <v>0</v>
      </c>
      <c r="BJ324" s="306">
        <v>0</v>
      </c>
      <c r="BK324" s="307">
        <v>0</v>
      </c>
      <c r="BL324" s="307">
        <v>0</v>
      </c>
    </row>
    <row r="325" spans="1:119" x14ac:dyDescent="0.2">
      <c r="A325" s="827"/>
      <c r="B325" s="828"/>
      <c r="C325" s="828"/>
      <c r="D325" s="828"/>
      <c r="E325" s="828"/>
      <c r="F325" s="828"/>
      <c r="G325" s="828"/>
      <c r="H325" s="828"/>
      <c r="I325" s="828"/>
      <c r="J325" s="829"/>
      <c r="K325" s="247">
        <v>0</v>
      </c>
      <c r="L325" s="611">
        <f t="shared" si="517"/>
        <v>0.85</v>
      </c>
      <c r="M325" s="245">
        <f t="shared" si="518"/>
        <v>0</v>
      </c>
      <c r="N325" s="383"/>
      <c r="O325" s="383"/>
      <c r="P325" s="383"/>
      <c r="Q325" s="383"/>
      <c r="R325" s="595">
        <f t="shared" si="519"/>
        <v>0</v>
      </c>
      <c r="S325" s="383"/>
      <c r="T325" s="415"/>
      <c r="U325" s="382">
        <f t="shared" si="520"/>
        <v>0</v>
      </c>
      <c r="V325" s="350">
        <v>0</v>
      </c>
      <c r="W325" s="355">
        <v>0</v>
      </c>
      <c r="X325" s="355">
        <v>0</v>
      </c>
      <c r="Y325" s="432">
        <v>0</v>
      </c>
      <c r="Z325" s="287">
        <v>0</v>
      </c>
      <c r="AA325" s="287">
        <v>0</v>
      </c>
      <c r="AB325" s="225">
        <v>0</v>
      </c>
      <c r="AC325" s="225">
        <v>0</v>
      </c>
      <c r="AD325" s="227">
        <v>0</v>
      </c>
      <c r="AE325" s="304">
        <v>0</v>
      </c>
      <c r="AF325" s="138"/>
      <c r="AG325" s="117"/>
      <c r="AH325" s="118"/>
      <c r="AI325" s="119">
        <v>0</v>
      </c>
      <c r="AJ325" s="120">
        <f t="shared" si="521"/>
        <v>0.85</v>
      </c>
      <c r="AK325" s="121">
        <f t="shared" si="522"/>
        <v>0</v>
      </c>
      <c r="AL325" s="121">
        <v>0</v>
      </c>
      <c r="AM325" s="121">
        <f t="shared" si="523"/>
        <v>0</v>
      </c>
      <c r="AN325" s="122">
        <f t="shared" si="524"/>
        <v>0</v>
      </c>
      <c r="AO325" s="138"/>
      <c r="AP325" s="117"/>
      <c r="AQ325" s="117"/>
      <c r="AR325" s="123">
        <v>0</v>
      </c>
      <c r="AS325" s="120">
        <f t="shared" si="525"/>
        <v>0.85</v>
      </c>
      <c r="AT325" s="121">
        <f t="shared" si="526"/>
        <v>0</v>
      </c>
      <c r="AU325" s="121">
        <v>0</v>
      </c>
      <c r="AV325" s="121">
        <f t="shared" si="527"/>
        <v>0</v>
      </c>
      <c r="AW325" s="122">
        <f t="shared" si="528"/>
        <v>0</v>
      </c>
      <c r="AX325" s="138"/>
      <c r="AY325" s="117"/>
      <c r="AZ325" s="117"/>
      <c r="BA325" s="123">
        <v>0</v>
      </c>
      <c r="BB325" s="120">
        <f t="shared" si="529"/>
        <v>0.85</v>
      </c>
      <c r="BC325" s="121">
        <f t="shared" si="530"/>
        <v>0</v>
      </c>
      <c r="BD325" s="121">
        <v>0</v>
      </c>
      <c r="BE325" s="121">
        <f t="shared" si="531"/>
        <v>0</v>
      </c>
      <c r="BF325" s="122">
        <f t="shared" si="532"/>
        <v>0</v>
      </c>
      <c r="BG325" s="295">
        <f t="shared" si="533"/>
        <v>0</v>
      </c>
      <c r="BH325" s="305">
        <v>0</v>
      </c>
      <c r="BI325" s="306">
        <v>0</v>
      </c>
      <c r="BJ325" s="306">
        <v>0</v>
      </c>
      <c r="BK325" s="307">
        <v>0</v>
      </c>
      <c r="BL325" s="307">
        <v>0</v>
      </c>
    </row>
    <row r="326" spans="1:119" x14ac:dyDescent="0.2">
      <c r="A326" s="827"/>
      <c r="B326" s="828"/>
      <c r="C326" s="828"/>
      <c r="D326" s="828"/>
      <c r="E326" s="828"/>
      <c r="F326" s="828"/>
      <c r="G326" s="828"/>
      <c r="H326" s="828"/>
      <c r="I326" s="828"/>
      <c r="J326" s="829"/>
      <c r="K326" s="247">
        <v>0</v>
      </c>
      <c r="L326" s="611">
        <f t="shared" si="517"/>
        <v>0.85</v>
      </c>
      <c r="M326" s="245">
        <f t="shared" si="518"/>
        <v>0</v>
      </c>
      <c r="N326" s="383"/>
      <c r="O326" s="383"/>
      <c r="P326" s="383"/>
      <c r="Q326" s="383"/>
      <c r="R326" s="595">
        <f t="shared" si="519"/>
        <v>0</v>
      </c>
      <c r="S326" s="383"/>
      <c r="T326" s="415"/>
      <c r="U326" s="382">
        <f t="shared" si="520"/>
        <v>0</v>
      </c>
      <c r="V326" s="350">
        <v>0</v>
      </c>
      <c r="W326" s="355">
        <v>0</v>
      </c>
      <c r="X326" s="355">
        <v>0</v>
      </c>
      <c r="Y326" s="432">
        <v>0</v>
      </c>
      <c r="Z326" s="287">
        <v>0</v>
      </c>
      <c r="AA326" s="287">
        <v>0</v>
      </c>
      <c r="AB326" s="225">
        <v>0</v>
      </c>
      <c r="AC326" s="225">
        <v>0</v>
      </c>
      <c r="AD326" s="227">
        <v>0</v>
      </c>
      <c r="AE326" s="304">
        <v>0</v>
      </c>
      <c r="AF326" s="138"/>
      <c r="AG326" s="117"/>
      <c r="AH326" s="118"/>
      <c r="AI326" s="119">
        <v>0</v>
      </c>
      <c r="AJ326" s="120">
        <f t="shared" si="521"/>
        <v>0.85</v>
      </c>
      <c r="AK326" s="121">
        <f t="shared" si="522"/>
        <v>0</v>
      </c>
      <c r="AL326" s="121">
        <v>0</v>
      </c>
      <c r="AM326" s="121">
        <f t="shared" si="523"/>
        <v>0</v>
      </c>
      <c r="AN326" s="122">
        <f t="shared" si="524"/>
        <v>0</v>
      </c>
      <c r="AO326" s="138"/>
      <c r="AP326" s="117"/>
      <c r="AQ326" s="117"/>
      <c r="AR326" s="123">
        <v>0</v>
      </c>
      <c r="AS326" s="120">
        <f t="shared" si="525"/>
        <v>0.85</v>
      </c>
      <c r="AT326" s="121">
        <f t="shared" si="526"/>
        <v>0</v>
      </c>
      <c r="AU326" s="121">
        <v>0</v>
      </c>
      <c r="AV326" s="121">
        <f t="shared" si="527"/>
        <v>0</v>
      </c>
      <c r="AW326" s="122">
        <f t="shared" si="528"/>
        <v>0</v>
      </c>
      <c r="AX326" s="138"/>
      <c r="AY326" s="117"/>
      <c r="AZ326" s="117"/>
      <c r="BA326" s="123">
        <v>0</v>
      </c>
      <c r="BB326" s="120">
        <f t="shared" si="529"/>
        <v>0.85</v>
      </c>
      <c r="BC326" s="121">
        <f t="shared" si="530"/>
        <v>0</v>
      </c>
      <c r="BD326" s="121">
        <v>0</v>
      </c>
      <c r="BE326" s="121">
        <f t="shared" si="531"/>
        <v>0</v>
      </c>
      <c r="BF326" s="122">
        <f t="shared" si="532"/>
        <v>0</v>
      </c>
      <c r="BG326" s="295">
        <f t="shared" si="533"/>
        <v>0</v>
      </c>
      <c r="BH326" s="305">
        <v>0</v>
      </c>
      <c r="BI326" s="306">
        <v>0</v>
      </c>
      <c r="BJ326" s="306">
        <v>0</v>
      </c>
      <c r="BK326" s="307">
        <v>0</v>
      </c>
      <c r="BL326" s="307">
        <v>0</v>
      </c>
    </row>
    <row r="327" spans="1:119" x14ac:dyDescent="0.2">
      <c r="A327" s="827"/>
      <c r="B327" s="828"/>
      <c r="C327" s="828"/>
      <c r="D327" s="828"/>
      <c r="E327" s="828"/>
      <c r="F327" s="828"/>
      <c r="G327" s="828"/>
      <c r="H327" s="828"/>
      <c r="I327" s="828"/>
      <c r="J327" s="829"/>
      <c r="K327" s="247">
        <v>0</v>
      </c>
      <c r="L327" s="611">
        <f t="shared" si="517"/>
        <v>0.85</v>
      </c>
      <c r="M327" s="245">
        <f t="shared" si="518"/>
        <v>0</v>
      </c>
      <c r="N327" s="383"/>
      <c r="O327" s="383"/>
      <c r="P327" s="383"/>
      <c r="Q327" s="383"/>
      <c r="R327" s="595">
        <f t="shared" si="519"/>
        <v>0</v>
      </c>
      <c r="S327" s="383"/>
      <c r="T327" s="415"/>
      <c r="U327" s="382">
        <f t="shared" si="520"/>
        <v>0</v>
      </c>
      <c r="V327" s="350">
        <v>0</v>
      </c>
      <c r="W327" s="355">
        <v>0</v>
      </c>
      <c r="X327" s="355">
        <v>0</v>
      </c>
      <c r="Y327" s="432">
        <v>0</v>
      </c>
      <c r="Z327" s="287">
        <v>0</v>
      </c>
      <c r="AA327" s="287">
        <v>0</v>
      </c>
      <c r="AB327" s="225">
        <v>0</v>
      </c>
      <c r="AC327" s="225">
        <v>0</v>
      </c>
      <c r="AD327" s="227">
        <v>0</v>
      </c>
      <c r="AE327" s="304">
        <v>0</v>
      </c>
      <c r="AF327" s="138"/>
      <c r="AG327" s="117"/>
      <c r="AH327" s="118"/>
      <c r="AI327" s="119">
        <v>0</v>
      </c>
      <c r="AJ327" s="120">
        <f t="shared" si="521"/>
        <v>0.85</v>
      </c>
      <c r="AK327" s="121">
        <f t="shared" si="522"/>
        <v>0</v>
      </c>
      <c r="AL327" s="121">
        <v>0</v>
      </c>
      <c r="AM327" s="121">
        <f t="shared" si="523"/>
        <v>0</v>
      </c>
      <c r="AN327" s="122">
        <f t="shared" si="524"/>
        <v>0</v>
      </c>
      <c r="AO327" s="138"/>
      <c r="AP327" s="117"/>
      <c r="AQ327" s="117"/>
      <c r="AR327" s="123">
        <v>0</v>
      </c>
      <c r="AS327" s="120">
        <f t="shared" si="525"/>
        <v>0.85</v>
      </c>
      <c r="AT327" s="121">
        <f t="shared" si="526"/>
        <v>0</v>
      </c>
      <c r="AU327" s="121">
        <v>0</v>
      </c>
      <c r="AV327" s="121">
        <f t="shared" si="527"/>
        <v>0</v>
      </c>
      <c r="AW327" s="122">
        <f t="shared" si="528"/>
        <v>0</v>
      </c>
      <c r="AX327" s="138"/>
      <c r="AY327" s="117"/>
      <c r="AZ327" s="117"/>
      <c r="BA327" s="123">
        <v>0</v>
      </c>
      <c r="BB327" s="120">
        <f t="shared" si="529"/>
        <v>0.85</v>
      </c>
      <c r="BC327" s="121">
        <f t="shared" si="530"/>
        <v>0</v>
      </c>
      <c r="BD327" s="121">
        <v>0</v>
      </c>
      <c r="BE327" s="121">
        <f t="shared" si="531"/>
        <v>0</v>
      </c>
      <c r="BF327" s="122">
        <f t="shared" si="532"/>
        <v>0</v>
      </c>
      <c r="BG327" s="295">
        <f t="shared" si="533"/>
        <v>0</v>
      </c>
      <c r="BH327" s="305">
        <v>0</v>
      </c>
      <c r="BI327" s="306">
        <v>0</v>
      </c>
      <c r="BJ327" s="306">
        <v>0</v>
      </c>
      <c r="BK327" s="307">
        <v>0</v>
      </c>
      <c r="BL327" s="307">
        <v>0</v>
      </c>
    </row>
    <row r="328" spans="1:119" s="311" customFormat="1" ht="13.5" thickBot="1" x14ac:dyDescent="0.25">
      <c r="A328" s="843" t="s">
        <v>65</v>
      </c>
      <c r="B328" s="844"/>
      <c r="C328" s="844"/>
      <c r="D328" s="844"/>
      <c r="E328" s="844"/>
      <c r="F328" s="844"/>
      <c r="G328" s="844"/>
      <c r="H328" s="844"/>
      <c r="I328" s="844"/>
      <c r="J328" s="844"/>
      <c r="K328" s="845"/>
      <c r="L328" s="610"/>
      <c r="M328" s="250">
        <f t="shared" ref="M328:U328" si="534">SUM(M321:M327)</f>
        <v>0</v>
      </c>
      <c r="N328" s="392">
        <f t="shared" si="534"/>
        <v>0</v>
      </c>
      <c r="O328" s="392">
        <f t="shared" si="534"/>
        <v>0</v>
      </c>
      <c r="P328" s="392">
        <f t="shared" si="534"/>
        <v>0</v>
      </c>
      <c r="Q328" s="390">
        <f t="shared" si="534"/>
        <v>0</v>
      </c>
      <c r="R328" s="390">
        <f t="shared" si="534"/>
        <v>0</v>
      </c>
      <c r="S328" s="390">
        <f>SUM(S321:S327)</f>
        <v>0</v>
      </c>
      <c r="T328" s="391">
        <f>SUM(T321:T327)</f>
        <v>0</v>
      </c>
      <c r="U328" s="414">
        <f t="shared" si="534"/>
        <v>0</v>
      </c>
      <c r="V328" s="352">
        <f t="shared" ref="V328:AE328" si="535">SUM(V321:V327)</f>
        <v>0</v>
      </c>
      <c r="W328" s="353">
        <f t="shared" si="535"/>
        <v>0</v>
      </c>
      <c r="X328" s="353">
        <f t="shared" si="535"/>
        <v>0</v>
      </c>
      <c r="Y328" s="431"/>
      <c r="Z328" s="135">
        <f t="shared" si="535"/>
        <v>0</v>
      </c>
      <c r="AA328" s="135">
        <f t="shared" si="535"/>
        <v>0</v>
      </c>
      <c r="AB328" s="135">
        <f t="shared" si="535"/>
        <v>0</v>
      </c>
      <c r="AC328" s="135">
        <f t="shared" si="535"/>
        <v>0</v>
      </c>
      <c r="AD328" s="135">
        <f t="shared" si="535"/>
        <v>0</v>
      </c>
      <c r="AE328" s="136">
        <f t="shared" si="535"/>
        <v>0</v>
      </c>
      <c r="AF328" s="204"/>
      <c r="AG328" s="144"/>
      <c r="AH328" s="145"/>
      <c r="AI328" s="129"/>
      <c r="AJ328" s="146"/>
      <c r="AK328" s="131">
        <f>SUM(AK321:AK327)</f>
        <v>0</v>
      </c>
      <c r="AL328" s="131">
        <f>SUM(AL321:AL327)</f>
        <v>0</v>
      </c>
      <c r="AM328" s="131">
        <f>SUM(AM321:AM327)</f>
        <v>0</v>
      </c>
      <c r="AN328" s="132">
        <f>SUM(AN321:AN327)</f>
        <v>0</v>
      </c>
      <c r="AO328" s="204"/>
      <c r="AP328" s="144"/>
      <c r="AQ328" s="144"/>
      <c r="AR328" s="147"/>
      <c r="AS328" s="148"/>
      <c r="AT328" s="135">
        <f>SUM(AT321:AT327)</f>
        <v>0</v>
      </c>
      <c r="AU328" s="131">
        <f>SUM(AU321:AU327)</f>
        <v>0</v>
      </c>
      <c r="AV328" s="131">
        <f>SUM(AV321:AV327)</f>
        <v>0</v>
      </c>
      <c r="AW328" s="136">
        <f>SUM(AW321:AW327)</f>
        <v>0</v>
      </c>
      <c r="AX328" s="204"/>
      <c r="AY328" s="144"/>
      <c r="AZ328" s="144"/>
      <c r="BA328" s="147"/>
      <c r="BB328" s="148"/>
      <c r="BC328" s="135">
        <f>SUM(BC321:BC327)</f>
        <v>0</v>
      </c>
      <c r="BD328" s="131">
        <f>SUM(BD321:BD327)</f>
        <v>0</v>
      </c>
      <c r="BE328" s="131">
        <f>SUM(BE321:BE327)</f>
        <v>0</v>
      </c>
      <c r="BF328" s="136">
        <f>SUM(BF321:BF327)</f>
        <v>0</v>
      </c>
      <c r="BG328" s="339">
        <f t="shared" ref="BG328:BL328" si="536">SUM(BG321:BG327)</f>
        <v>0</v>
      </c>
      <c r="BH328" s="340">
        <f t="shared" si="536"/>
        <v>0</v>
      </c>
      <c r="BI328" s="291">
        <f t="shared" si="536"/>
        <v>0</v>
      </c>
      <c r="BJ328" s="291">
        <f t="shared" si="536"/>
        <v>0</v>
      </c>
      <c r="BK328" s="338">
        <f t="shared" si="536"/>
        <v>0</v>
      </c>
      <c r="BL328" s="338">
        <f t="shared" si="536"/>
        <v>0</v>
      </c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</row>
    <row r="329" spans="1:119" s="293" customFormat="1" x14ac:dyDescent="0.2">
      <c r="A329" s="512" t="s">
        <v>116</v>
      </c>
      <c r="B329" s="513"/>
      <c r="C329" s="513"/>
      <c r="D329" s="513"/>
      <c r="E329" s="513"/>
      <c r="F329" s="513"/>
      <c r="G329" s="513"/>
      <c r="H329" s="513"/>
      <c r="I329" s="513"/>
      <c r="J329" s="514"/>
      <c r="K329" s="862" t="s">
        <v>70</v>
      </c>
      <c r="L329" s="862"/>
      <c r="M329" s="862"/>
      <c r="N329" s="377"/>
      <c r="O329" s="377"/>
      <c r="P329" s="377"/>
      <c r="Q329" s="377"/>
      <c r="R329" s="377"/>
      <c r="S329" s="377"/>
      <c r="T329" s="378"/>
      <c r="U329" s="349"/>
      <c r="V329" s="348"/>
      <c r="W329" s="349"/>
      <c r="X329" s="349"/>
      <c r="Y329" s="425"/>
      <c r="Z329" s="109"/>
      <c r="AA329" s="109"/>
      <c r="AB329" s="109"/>
      <c r="AC329" s="109"/>
      <c r="AD329" s="109"/>
      <c r="AE329" s="115"/>
      <c r="AF329" s="108"/>
      <c r="AG329" s="109"/>
      <c r="AH329" s="109"/>
      <c r="AI329" s="110"/>
      <c r="AJ329" s="137"/>
      <c r="AK329" s="111"/>
      <c r="AL329" s="111"/>
      <c r="AM329" s="111"/>
      <c r="AN329" s="112"/>
      <c r="AO329" s="108"/>
      <c r="AP329" s="109"/>
      <c r="AQ329" s="109"/>
      <c r="AR329" s="113"/>
      <c r="AS329" s="114"/>
      <c r="AT329" s="109"/>
      <c r="AU329" s="111"/>
      <c r="AV329" s="111"/>
      <c r="AW329" s="115"/>
      <c r="AX329" s="108"/>
      <c r="AY329" s="109"/>
      <c r="AZ329" s="109"/>
      <c r="BA329" s="113"/>
      <c r="BB329" s="114"/>
      <c r="BC329" s="109"/>
      <c r="BD329" s="111"/>
      <c r="BE329" s="111"/>
      <c r="BF329" s="115"/>
      <c r="BG329" s="108"/>
      <c r="BH329" s="108"/>
      <c r="BI329" s="109"/>
      <c r="BJ329" s="109"/>
      <c r="BK329" s="109"/>
      <c r="BL329" s="115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</row>
    <row r="330" spans="1:119" ht="12.75" customHeight="1" x14ac:dyDescent="0.2">
      <c r="A330" s="827" t="s">
        <v>115</v>
      </c>
      <c r="B330" s="828"/>
      <c r="C330" s="828"/>
      <c r="D330" s="828"/>
      <c r="E330" s="828"/>
      <c r="F330" s="828"/>
      <c r="G330" s="828"/>
      <c r="H330" s="828"/>
      <c r="I330" s="828"/>
      <c r="J330" s="829"/>
      <c r="K330" s="247">
        <v>0</v>
      </c>
      <c r="L330" s="611">
        <f t="shared" ref="L330:L335" si="537">$K$5</f>
        <v>0.85</v>
      </c>
      <c r="M330" s="245">
        <f t="shared" ref="M330:M335" si="538">ROUND(K330/L330,2)</f>
        <v>0</v>
      </c>
      <c r="N330" s="383"/>
      <c r="O330" s="383"/>
      <c r="P330" s="383"/>
      <c r="Q330" s="383"/>
      <c r="R330" s="595">
        <f>ROUND(M330,2)</f>
        <v>0</v>
      </c>
      <c r="S330" s="383"/>
      <c r="T330" s="415"/>
      <c r="U330" s="382">
        <f t="shared" ref="U330:U335" si="539">ROUND(N330+O330+P330+Q330+R330+S330+T330,2)</f>
        <v>0</v>
      </c>
      <c r="V330" s="350">
        <v>0</v>
      </c>
      <c r="W330" s="355">
        <v>0</v>
      </c>
      <c r="X330" s="355">
        <v>0</v>
      </c>
      <c r="Y330" s="432">
        <v>0</v>
      </c>
      <c r="Z330" s="287">
        <v>0</v>
      </c>
      <c r="AA330" s="287">
        <v>0</v>
      </c>
      <c r="AB330" s="225">
        <v>0</v>
      </c>
      <c r="AC330" s="225">
        <v>0</v>
      </c>
      <c r="AD330" s="227">
        <v>0</v>
      </c>
      <c r="AE330" s="304">
        <v>0</v>
      </c>
      <c r="AF330" s="138"/>
      <c r="AG330" s="117"/>
      <c r="AH330" s="118"/>
      <c r="AI330" s="119">
        <v>0</v>
      </c>
      <c r="AJ330" s="120">
        <f t="shared" ref="AJ330:AJ335" si="540">$AJ$5</f>
        <v>0.85</v>
      </c>
      <c r="AK330" s="121">
        <f t="shared" ref="AK330:AK335" si="541">ROUND(AI330/AJ330,2)</f>
        <v>0</v>
      </c>
      <c r="AL330" s="121">
        <v>0</v>
      </c>
      <c r="AM330" s="121">
        <f t="shared" ref="AM330:AM335" si="542">AK330+AL330</f>
        <v>0</v>
      </c>
      <c r="AN330" s="122">
        <f t="shared" ref="AN330:AN335" si="543">ROUND((Z330+AA330)-(AM330),2)</f>
        <v>0</v>
      </c>
      <c r="AO330" s="138"/>
      <c r="AP330" s="117"/>
      <c r="AQ330" s="117"/>
      <c r="AR330" s="123">
        <v>0</v>
      </c>
      <c r="AS330" s="120">
        <f t="shared" ref="AS330:AS335" si="544">$AS$5</f>
        <v>0.85</v>
      </c>
      <c r="AT330" s="121">
        <f t="shared" ref="AT330:AT335" si="545">ROUND(AR330/AS330,2)</f>
        <v>0</v>
      </c>
      <c r="AU330" s="121">
        <v>0</v>
      </c>
      <c r="AV330" s="121">
        <f t="shared" ref="AV330:AV335" si="546">AT330+AU330</f>
        <v>0</v>
      </c>
      <c r="AW330" s="122">
        <f t="shared" ref="AW330:AW335" si="547">ROUND((AB330+AC330)-(AV330),2)</f>
        <v>0</v>
      </c>
      <c r="AX330" s="138"/>
      <c r="AY330" s="117"/>
      <c r="AZ330" s="117"/>
      <c r="BA330" s="123">
        <v>0</v>
      </c>
      <c r="BB330" s="120">
        <f t="shared" ref="BB330:BB335" si="548">$BB$5</f>
        <v>0.85</v>
      </c>
      <c r="BC330" s="121">
        <f t="shared" ref="BC330:BC335" si="549">ROUND(BA330/BB330,2)</f>
        <v>0</v>
      </c>
      <c r="BD330" s="121">
        <v>0</v>
      </c>
      <c r="BE330" s="121">
        <f t="shared" ref="BE330:BE335" si="550">BC330+BD330</f>
        <v>0</v>
      </c>
      <c r="BF330" s="122">
        <f t="shared" ref="BF330:BF335" si="551">ROUND((AD330+AE330)-(BE330),2)</f>
        <v>0</v>
      </c>
      <c r="BG330" s="295">
        <f t="shared" ref="BG330:BG335" si="552">U330-V330-W330-X330-AM330-AV330-BE330</f>
        <v>0</v>
      </c>
      <c r="BH330" s="305">
        <v>0</v>
      </c>
      <c r="BI330" s="306">
        <v>0</v>
      </c>
      <c r="BJ330" s="306">
        <v>0</v>
      </c>
      <c r="BK330" s="307">
        <v>0</v>
      </c>
      <c r="BL330" s="307">
        <v>0</v>
      </c>
    </row>
    <row r="331" spans="1:119" ht="12.75" customHeight="1" x14ac:dyDescent="0.2">
      <c r="A331" s="827" t="s">
        <v>156</v>
      </c>
      <c r="B331" s="828"/>
      <c r="C331" s="828"/>
      <c r="D331" s="828"/>
      <c r="E331" s="828"/>
      <c r="F331" s="828"/>
      <c r="G331" s="828"/>
      <c r="H331" s="828"/>
      <c r="I331" s="828"/>
      <c r="J331" s="829"/>
      <c r="K331" s="247">
        <v>0</v>
      </c>
      <c r="L331" s="611">
        <f t="shared" si="537"/>
        <v>0.85</v>
      </c>
      <c r="M331" s="245">
        <f t="shared" si="538"/>
        <v>0</v>
      </c>
      <c r="N331" s="592">
        <f>$G$4*(M331)</f>
        <v>0</v>
      </c>
      <c r="O331" s="592">
        <f>$G$5*(M331)</f>
        <v>0</v>
      </c>
      <c r="P331" s="383"/>
      <c r="Q331" s="383"/>
      <c r="R331" s="383"/>
      <c r="S331" s="383"/>
      <c r="T331" s="415"/>
      <c r="U331" s="382">
        <f t="shared" si="539"/>
        <v>0</v>
      </c>
      <c r="V331" s="350">
        <v>0</v>
      </c>
      <c r="W331" s="355">
        <v>0</v>
      </c>
      <c r="X331" s="355">
        <v>0</v>
      </c>
      <c r="Y331" s="432">
        <v>0</v>
      </c>
      <c r="Z331" s="287">
        <v>0</v>
      </c>
      <c r="AA331" s="287">
        <v>0</v>
      </c>
      <c r="AB331" s="225">
        <v>0</v>
      </c>
      <c r="AC331" s="225">
        <v>0</v>
      </c>
      <c r="AD331" s="227">
        <v>0</v>
      </c>
      <c r="AE331" s="304">
        <v>0</v>
      </c>
      <c r="AF331" s="138"/>
      <c r="AG331" s="117"/>
      <c r="AH331" s="118"/>
      <c r="AI331" s="119">
        <v>0</v>
      </c>
      <c r="AJ331" s="120">
        <f t="shared" si="540"/>
        <v>0.85</v>
      </c>
      <c r="AK331" s="121">
        <f t="shared" si="541"/>
        <v>0</v>
      </c>
      <c r="AL331" s="121">
        <v>0</v>
      </c>
      <c r="AM331" s="121">
        <f t="shared" si="542"/>
        <v>0</v>
      </c>
      <c r="AN331" s="122">
        <f t="shared" si="543"/>
        <v>0</v>
      </c>
      <c r="AO331" s="138"/>
      <c r="AP331" s="117"/>
      <c r="AQ331" s="117"/>
      <c r="AR331" s="123">
        <v>0</v>
      </c>
      <c r="AS331" s="120">
        <f t="shared" si="544"/>
        <v>0.85</v>
      </c>
      <c r="AT331" s="121">
        <f t="shared" si="545"/>
        <v>0</v>
      </c>
      <c r="AU331" s="121">
        <v>0</v>
      </c>
      <c r="AV331" s="121">
        <f t="shared" si="546"/>
        <v>0</v>
      </c>
      <c r="AW331" s="122">
        <f t="shared" si="547"/>
        <v>0</v>
      </c>
      <c r="AX331" s="138"/>
      <c r="AY331" s="117"/>
      <c r="AZ331" s="117"/>
      <c r="BA331" s="123">
        <v>0</v>
      </c>
      <c r="BB331" s="120">
        <f t="shared" si="548"/>
        <v>0.85</v>
      </c>
      <c r="BC331" s="121">
        <f t="shared" si="549"/>
        <v>0</v>
      </c>
      <c r="BD331" s="121">
        <v>0</v>
      </c>
      <c r="BE331" s="121">
        <f t="shared" si="550"/>
        <v>0</v>
      </c>
      <c r="BF331" s="122">
        <f t="shared" si="551"/>
        <v>0</v>
      </c>
      <c r="BG331" s="295">
        <f t="shared" si="552"/>
        <v>0</v>
      </c>
      <c r="BH331" s="305">
        <v>0</v>
      </c>
      <c r="BI331" s="306">
        <v>0</v>
      </c>
      <c r="BJ331" s="306">
        <v>0</v>
      </c>
      <c r="BK331" s="307">
        <v>0</v>
      </c>
      <c r="BL331" s="307">
        <v>0</v>
      </c>
    </row>
    <row r="332" spans="1:119" x14ac:dyDescent="0.2">
      <c r="A332" s="827"/>
      <c r="B332" s="828"/>
      <c r="C332" s="828"/>
      <c r="D332" s="828"/>
      <c r="E332" s="828"/>
      <c r="F332" s="828"/>
      <c r="G332" s="828"/>
      <c r="H332" s="828"/>
      <c r="I332" s="828"/>
      <c r="J332" s="829"/>
      <c r="K332" s="247">
        <v>0</v>
      </c>
      <c r="L332" s="611">
        <f t="shared" si="537"/>
        <v>0.85</v>
      </c>
      <c r="M332" s="245">
        <f t="shared" si="538"/>
        <v>0</v>
      </c>
      <c r="N332" s="383"/>
      <c r="O332" s="383"/>
      <c r="P332" s="383"/>
      <c r="Q332" s="383"/>
      <c r="R332" s="595">
        <f>ROUND(M332,2)</f>
        <v>0</v>
      </c>
      <c r="S332" s="383"/>
      <c r="T332" s="415"/>
      <c r="U332" s="382">
        <f t="shared" si="539"/>
        <v>0</v>
      </c>
      <c r="V332" s="350">
        <v>0</v>
      </c>
      <c r="W332" s="355">
        <v>0</v>
      </c>
      <c r="X332" s="355">
        <v>0</v>
      </c>
      <c r="Y332" s="432">
        <v>0</v>
      </c>
      <c r="Z332" s="287">
        <v>0</v>
      </c>
      <c r="AA332" s="287">
        <v>0</v>
      </c>
      <c r="AB332" s="225">
        <v>0</v>
      </c>
      <c r="AC332" s="225">
        <v>0</v>
      </c>
      <c r="AD332" s="227">
        <v>0</v>
      </c>
      <c r="AE332" s="304">
        <v>0</v>
      </c>
      <c r="AF332" s="138"/>
      <c r="AG332" s="117"/>
      <c r="AH332" s="118"/>
      <c r="AI332" s="119">
        <v>0</v>
      </c>
      <c r="AJ332" s="120">
        <f t="shared" si="540"/>
        <v>0.85</v>
      </c>
      <c r="AK332" s="121">
        <f t="shared" si="541"/>
        <v>0</v>
      </c>
      <c r="AL332" s="121">
        <v>0</v>
      </c>
      <c r="AM332" s="121">
        <f t="shared" si="542"/>
        <v>0</v>
      </c>
      <c r="AN332" s="122">
        <f t="shared" si="543"/>
        <v>0</v>
      </c>
      <c r="AO332" s="138"/>
      <c r="AP332" s="117"/>
      <c r="AQ332" s="117"/>
      <c r="AR332" s="123">
        <v>0</v>
      </c>
      <c r="AS332" s="120">
        <f t="shared" si="544"/>
        <v>0.85</v>
      </c>
      <c r="AT332" s="121">
        <f t="shared" si="545"/>
        <v>0</v>
      </c>
      <c r="AU332" s="121">
        <v>0</v>
      </c>
      <c r="AV332" s="121">
        <f t="shared" si="546"/>
        <v>0</v>
      </c>
      <c r="AW332" s="122">
        <f t="shared" si="547"/>
        <v>0</v>
      </c>
      <c r="AX332" s="138"/>
      <c r="AY332" s="117"/>
      <c r="AZ332" s="117"/>
      <c r="BA332" s="123">
        <v>0</v>
      </c>
      <c r="BB332" s="120">
        <f t="shared" si="548"/>
        <v>0.85</v>
      </c>
      <c r="BC332" s="121">
        <f t="shared" si="549"/>
        <v>0</v>
      </c>
      <c r="BD332" s="121">
        <v>0</v>
      </c>
      <c r="BE332" s="121">
        <f t="shared" si="550"/>
        <v>0</v>
      </c>
      <c r="BF332" s="122">
        <f t="shared" si="551"/>
        <v>0</v>
      </c>
      <c r="BG332" s="295">
        <f t="shared" si="552"/>
        <v>0</v>
      </c>
      <c r="BH332" s="305">
        <v>0</v>
      </c>
      <c r="BI332" s="306">
        <v>0</v>
      </c>
      <c r="BJ332" s="306">
        <v>0</v>
      </c>
      <c r="BK332" s="307">
        <v>0</v>
      </c>
      <c r="BL332" s="307">
        <v>0</v>
      </c>
    </row>
    <row r="333" spans="1:119" x14ac:dyDescent="0.2">
      <c r="A333" s="827"/>
      <c r="B333" s="828"/>
      <c r="C333" s="828"/>
      <c r="D333" s="828"/>
      <c r="E333" s="828"/>
      <c r="F333" s="828"/>
      <c r="G333" s="828"/>
      <c r="H333" s="828"/>
      <c r="I333" s="828"/>
      <c r="J333" s="829"/>
      <c r="K333" s="247">
        <v>0</v>
      </c>
      <c r="L333" s="611">
        <f t="shared" si="537"/>
        <v>0.85</v>
      </c>
      <c r="M333" s="245">
        <f t="shared" si="538"/>
        <v>0</v>
      </c>
      <c r="N333" s="383"/>
      <c r="O333" s="383"/>
      <c r="P333" s="383"/>
      <c r="Q333" s="383"/>
      <c r="R333" s="595">
        <f>ROUND(M333,2)</f>
        <v>0</v>
      </c>
      <c r="S333" s="383"/>
      <c r="T333" s="415"/>
      <c r="U333" s="382">
        <f t="shared" si="539"/>
        <v>0</v>
      </c>
      <c r="V333" s="350">
        <v>0</v>
      </c>
      <c r="W333" s="355">
        <v>0</v>
      </c>
      <c r="X333" s="355">
        <v>0</v>
      </c>
      <c r="Y333" s="432">
        <v>0</v>
      </c>
      <c r="Z333" s="287">
        <v>0</v>
      </c>
      <c r="AA333" s="287">
        <v>0</v>
      </c>
      <c r="AB333" s="225">
        <v>0</v>
      </c>
      <c r="AC333" s="225">
        <v>0</v>
      </c>
      <c r="AD333" s="227">
        <v>0</v>
      </c>
      <c r="AE333" s="304">
        <v>0</v>
      </c>
      <c r="AF333" s="138"/>
      <c r="AG333" s="117"/>
      <c r="AH333" s="118"/>
      <c r="AI333" s="119">
        <v>0</v>
      </c>
      <c r="AJ333" s="120">
        <f t="shared" si="540"/>
        <v>0.85</v>
      </c>
      <c r="AK333" s="121">
        <f t="shared" si="541"/>
        <v>0</v>
      </c>
      <c r="AL333" s="121">
        <v>0</v>
      </c>
      <c r="AM333" s="121">
        <f t="shared" si="542"/>
        <v>0</v>
      </c>
      <c r="AN333" s="122">
        <f t="shared" si="543"/>
        <v>0</v>
      </c>
      <c r="AO333" s="138"/>
      <c r="AP333" s="117"/>
      <c r="AQ333" s="117"/>
      <c r="AR333" s="123">
        <v>0</v>
      </c>
      <c r="AS333" s="120">
        <f t="shared" si="544"/>
        <v>0.85</v>
      </c>
      <c r="AT333" s="121">
        <f t="shared" si="545"/>
        <v>0</v>
      </c>
      <c r="AU333" s="121">
        <v>0</v>
      </c>
      <c r="AV333" s="121">
        <f t="shared" si="546"/>
        <v>0</v>
      </c>
      <c r="AW333" s="122">
        <f t="shared" si="547"/>
        <v>0</v>
      </c>
      <c r="AX333" s="138"/>
      <c r="AY333" s="117"/>
      <c r="AZ333" s="117"/>
      <c r="BA333" s="123">
        <v>0</v>
      </c>
      <c r="BB333" s="120">
        <f t="shared" si="548"/>
        <v>0.85</v>
      </c>
      <c r="BC333" s="121">
        <f t="shared" si="549"/>
        <v>0</v>
      </c>
      <c r="BD333" s="121">
        <v>0</v>
      </c>
      <c r="BE333" s="121">
        <f t="shared" si="550"/>
        <v>0</v>
      </c>
      <c r="BF333" s="122">
        <f t="shared" si="551"/>
        <v>0</v>
      </c>
      <c r="BG333" s="295">
        <f t="shared" si="552"/>
        <v>0</v>
      </c>
      <c r="BH333" s="305">
        <v>0</v>
      </c>
      <c r="BI333" s="306">
        <v>0</v>
      </c>
      <c r="BJ333" s="306">
        <v>0</v>
      </c>
      <c r="BK333" s="307">
        <v>0</v>
      </c>
      <c r="BL333" s="307">
        <v>0</v>
      </c>
    </row>
    <row r="334" spans="1:119" x14ac:dyDescent="0.2">
      <c r="A334" s="827"/>
      <c r="B334" s="828"/>
      <c r="C334" s="828"/>
      <c r="D334" s="828"/>
      <c r="E334" s="828"/>
      <c r="F334" s="828"/>
      <c r="G334" s="828"/>
      <c r="H334" s="828"/>
      <c r="I334" s="828"/>
      <c r="J334" s="829"/>
      <c r="K334" s="247">
        <v>0</v>
      </c>
      <c r="L334" s="611">
        <f t="shared" si="537"/>
        <v>0.85</v>
      </c>
      <c r="M334" s="245">
        <f t="shared" si="538"/>
        <v>0</v>
      </c>
      <c r="N334" s="383"/>
      <c r="O334" s="383"/>
      <c r="P334" s="383"/>
      <c r="Q334" s="383"/>
      <c r="R334" s="595">
        <f>ROUND(M334,2)</f>
        <v>0</v>
      </c>
      <c r="S334" s="383"/>
      <c r="T334" s="415"/>
      <c r="U334" s="382">
        <f t="shared" si="539"/>
        <v>0</v>
      </c>
      <c r="V334" s="350">
        <v>0</v>
      </c>
      <c r="W334" s="355">
        <v>0</v>
      </c>
      <c r="X334" s="355">
        <v>0</v>
      </c>
      <c r="Y334" s="432">
        <v>0</v>
      </c>
      <c r="Z334" s="287">
        <v>0</v>
      </c>
      <c r="AA334" s="287">
        <v>0</v>
      </c>
      <c r="AB334" s="225">
        <v>0</v>
      </c>
      <c r="AC334" s="225">
        <v>0</v>
      </c>
      <c r="AD334" s="227">
        <v>0</v>
      </c>
      <c r="AE334" s="304">
        <v>0</v>
      </c>
      <c r="AF334" s="138"/>
      <c r="AG334" s="117"/>
      <c r="AH334" s="118"/>
      <c r="AI334" s="119">
        <v>0</v>
      </c>
      <c r="AJ334" s="120">
        <f t="shared" si="540"/>
        <v>0.85</v>
      </c>
      <c r="AK334" s="121">
        <f t="shared" si="541"/>
        <v>0</v>
      </c>
      <c r="AL334" s="121">
        <v>0</v>
      </c>
      <c r="AM334" s="121">
        <f t="shared" si="542"/>
        <v>0</v>
      </c>
      <c r="AN334" s="122">
        <f t="shared" si="543"/>
        <v>0</v>
      </c>
      <c r="AO334" s="138"/>
      <c r="AP334" s="117"/>
      <c r="AQ334" s="117"/>
      <c r="AR334" s="123">
        <v>0</v>
      </c>
      <c r="AS334" s="120">
        <f t="shared" si="544"/>
        <v>0.85</v>
      </c>
      <c r="AT334" s="121">
        <f t="shared" si="545"/>
        <v>0</v>
      </c>
      <c r="AU334" s="121">
        <v>0</v>
      </c>
      <c r="AV334" s="121">
        <f t="shared" si="546"/>
        <v>0</v>
      </c>
      <c r="AW334" s="122">
        <f t="shared" si="547"/>
        <v>0</v>
      </c>
      <c r="AX334" s="138"/>
      <c r="AY334" s="117"/>
      <c r="AZ334" s="117"/>
      <c r="BA334" s="123">
        <v>0</v>
      </c>
      <c r="BB334" s="120">
        <f t="shared" si="548"/>
        <v>0.85</v>
      </c>
      <c r="BC334" s="121">
        <f t="shared" si="549"/>
        <v>0</v>
      </c>
      <c r="BD334" s="121">
        <v>0</v>
      </c>
      <c r="BE334" s="121">
        <f t="shared" si="550"/>
        <v>0</v>
      </c>
      <c r="BF334" s="122">
        <f t="shared" si="551"/>
        <v>0</v>
      </c>
      <c r="BG334" s="295">
        <f t="shared" si="552"/>
        <v>0</v>
      </c>
      <c r="BH334" s="305">
        <v>0</v>
      </c>
      <c r="BI334" s="306">
        <v>0</v>
      </c>
      <c r="BJ334" s="306">
        <v>0</v>
      </c>
      <c r="BK334" s="307">
        <v>0</v>
      </c>
      <c r="BL334" s="307">
        <v>0</v>
      </c>
    </row>
    <row r="335" spans="1:119" x14ac:dyDescent="0.2">
      <c r="A335" s="827"/>
      <c r="B335" s="828"/>
      <c r="C335" s="828"/>
      <c r="D335" s="828"/>
      <c r="E335" s="828"/>
      <c r="F335" s="828"/>
      <c r="G335" s="828"/>
      <c r="H335" s="828"/>
      <c r="I335" s="828"/>
      <c r="J335" s="829"/>
      <c r="K335" s="247">
        <v>0</v>
      </c>
      <c r="L335" s="611">
        <f t="shared" si="537"/>
        <v>0.85</v>
      </c>
      <c r="M335" s="245">
        <f t="shared" si="538"/>
        <v>0</v>
      </c>
      <c r="N335" s="383"/>
      <c r="O335" s="383"/>
      <c r="P335" s="383"/>
      <c r="Q335" s="383"/>
      <c r="R335" s="595">
        <f>ROUND(M335,2)</f>
        <v>0</v>
      </c>
      <c r="S335" s="383"/>
      <c r="T335" s="415"/>
      <c r="U335" s="382">
        <f t="shared" si="539"/>
        <v>0</v>
      </c>
      <c r="V335" s="350">
        <v>0</v>
      </c>
      <c r="W335" s="355">
        <v>0</v>
      </c>
      <c r="X335" s="355">
        <v>0</v>
      </c>
      <c r="Y335" s="432">
        <v>0</v>
      </c>
      <c r="Z335" s="287">
        <v>0</v>
      </c>
      <c r="AA335" s="287">
        <v>0</v>
      </c>
      <c r="AB335" s="225">
        <v>0</v>
      </c>
      <c r="AC335" s="225">
        <v>0</v>
      </c>
      <c r="AD335" s="227">
        <v>0</v>
      </c>
      <c r="AE335" s="304">
        <v>0</v>
      </c>
      <c r="AF335" s="138"/>
      <c r="AG335" s="117"/>
      <c r="AH335" s="118"/>
      <c r="AI335" s="119">
        <v>0</v>
      </c>
      <c r="AJ335" s="120">
        <f t="shared" si="540"/>
        <v>0.85</v>
      </c>
      <c r="AK335" s="121">
        <f t="shared" si="541"/>
        <v>0</v>
      </c>
      <c r="AL335" s="121">
        <v>0</v>
      </c>
      <c r="AM335" s="121">
        <f t="shared" si="542"/>
        <v>0</v>
      </c>
      <c r="AN335" s="122">
        <f t="shared" si="543"/>
        <v>0</v>
      </c>
      <c r="AO335" s="138"/>
      <c r="AP335" s="117"/>
      <c r="AQ335" s="117"/>
      <c r="AR335" s="123">
        <v>0</v>
      </c>
      <c r="AS335" s="120">
        <f t="shared" si="544"/>
        <v>0.85</v>
      </c>
      <c r="AT335" s="121">
        <f t="shared" si="545"/>
        <v>0</v>
      </c>
      <c r="AU335" s="121">
        <v>0</v>
      </c>
      <c r="AV335" s="121">
        <f t="shared" si="546"/>
        <v>0</v>
      </c>
      <c r="AW335" s="122">
        <f t="shared" si="547"/>
        <v>0</v>
      </c>
      <c r="AX335" s="138"/>
      <c r="AY335" s="117"/>
      <c r="AZ335" s="117"/>
      <c r="BA335" s="123">
        <v>0</v>
      </c>
      <c r="BB335" s="120">
        <f t="shared" si="548"/>
        <v>0.85</v>
      </c>
      <c r="BC335" s="121">
        <f t="shared" si="549"/>
        <v>0</v>
      </c>
      <c r="BD335" s="121">
        <v>0</v>
      </c>
      <c r="BE335" s="121">
        <f t="shared" si="550"/>
        <v>0</v>
      </c>
      <c r="BF335" s="122">
        <f t="shared" si="551"/>
        <v>0</v>
      </c>
      <c r="BG335" s="295">
        <f t="shared" si="552"/>
        <v>0</v>
      </c>
      <c r="BH335" s="305">
        <v>0</v>
      </c>
      <c r="BI335" s="306">
        <v>0</v>
      </c>
      <c r="BJ335" s="306">
        <v>0</v>
      </c>
      <c r="BK335" s="307">
        <v>0</v>
      </c>
      <c r="BL335" s="307">
        <v>0</v>
      </c>
    </row>
    <row r="336" spans="1:119" s="303" customFormat="1" ht="13.5" thickBot="1" x14ac:dyDescent="0.25">
      <c r="A336" s="843" t="s">
        <v>71</v>
      </c>
      <c r="B336" s="844"/>
      <c r="C336" s="844"/>
      <c r="D336" s="844"/>
      <c r="E336" s="844"/>
      <c r="F336" s="844"/>
      <c r="G336" s="844"/>
      <c r="H336" s="844"/>
      <c r="I336" s="844"/>
      <c r="J336" s="844"/>
      <c r="K336" s="845"/>
      <c r="L336" s="610"/>
      <c r="M336" s="246">
        <f t="shared" ref="M336:U336" si="553">SUM(M330:M335)</f>
        <v>0</v>
      </c>
      <c r="N336" s="384">
        <f t="shared" si="553"/>
        <v>0</v>
      </c>
      <c r="O336" s="384">
        <f t="shared" si="553"/>
        <v>0</v>
      </c>
      <c r="P336" s="384">
        <f t="shared" si="553"/>
        <v>0</v>
      </c>
      <c r="Q336" s="389">
        <f t="shared" si="553"/>
        <v>0</v>
      </c>
      <c r="R336" s="389">
        <f t="shared" si="553"/>
        <v>0</v>
      </c>
      <c r="S336" s="389">
        <f>SUM(S330:S335)</f>
        <v>0</v>
      </c>
      <c r="T336" s="391">
        <f>SUM(T330:T335)</f>
        <v>0</v>
      </c>
      <c r="U336" s="414">
        <f t="shared" si="553"/>
        <v>0</v>
      </c>
      <c r="V336" s="352">
        <f t="shared" ref="V336:AE336" si="554">SUM(V330:V335)</f>
        <v>0</v>
      </c>
      <c r="W336" s="353">
        <f t="shared" si="554"/>
        <v>0</v>
      </c>
      <c r="X336" s="353">
        <f t="shared" si="554"/>
        <v>0</v>
      </c>
      <c r="Y336" s="431"/>
      <c r="Z336" s="135">
        <f t="shared" si="554"/>
        <v>0</v>
      </c>
      <c r="AA336" s="135">
        <f t="shared" si="554"/>
        <v>0</v>
      </c>
      <c r="AB336" s="135">
        <f t="shared" si="554"/>
        <v>0</v>
      </c>
      <c r="AC336" s="135">
        <f t="shared" si="554"/>
        <v>0</v>
      </c>
      <c r="AD336" s="135">
        <f t="shared" si="554"/>
        <v>0</v>
      </c>
      <c r="AE336" s="136">
        <f t="shared" si="554"/>
        <v>0</v>
      </c>
      <c r="AF336" s="204"/>
      <c r="AG336" s="144"/>
      <c r="AH336" s="128"/>
      <c r="AI336" s="129"/>
      <c r="AJ336" s="130"/>
      <c r="AK336" s="131">
        <f>SUM(AK330:AK335)</f>
        <v>0</v>
      </c>
      <c r="AL336" s="131">
        <f>SUM(AL330:AL335)</f>
        <v>0</v>
      </c>
      <c r="AM336" s="131">
        <f>SUM(AM330:AM335)</f>
        <v>0</v>
      </c>
      <c r="AN336" s="132">
        <f>SUM(AN330:AN335)</f>
        <v>0</v>
      </c>
      <c r="AO336" s="204"/>
      <c r="AP336" s="144"/>
      <c r="AQ336" s="127"/>
      <c r="AR336" s="133"/>
      <c r="AS336" s="134"/>
      <c r="AT336" s="135">
        <f>SUM(AT330:AT335)</f>
        <v>0</v>
      </c>
      <c r="AU336" s="131">
        <f>SUM(AU330:AU335)</f>
        <v>0</v>
      </c>
      <c r="AV336" s="131">
        <f>SUM(AV330:AV335)</f>
        <v>0</v>
      </c>
      <c r="AW336" s="136">
        <f>SUM(AW330:AW335)</f>
        <v>0</v>
      </c>
      <c r="AX336" s="204"/>
      <c r="AY336" s="144"/>
      <c r="AZ336" s="127"/>
      <c r="BA336" s="133"/>
      <c r="BB336" s="134"/>
      <c r="BC336" s="135">
        <f>SUM(BC330:BC335)</f>
        <v>0</v>
      </c>
      <c r="BD336" s="131">
        <f>SUM(BD330:BD335)</f>
        <v>0</v>
      </c>
      <c r="BE336" s="131">
        <f>SUM(BE330:BE335)</f>
        <v>0</v>
      </c>
      <c r="BF336" s="136">
        <f>SUM(BF330:BF335)</f>
        <v>0</v>
      </c>
      <c r="BG336" s="339">
        <f t="shared" ref="BG336:BL336" si="555">SUM(BG330:BG335)</f>
        <v>0</v>
      </c>
      <c r="BH336" s="340">
        <f t="shared" si="555"/>
        <v>0</v>
      </c>
      <c r="BI336" s="291">
        <f t="shared" si="555"/>
        <v>0</v>
      </c>
      <c r="BJ336" s="291">
        <f t="shared" si="555"/>
        <v>0</v>
      </c>
      <c r="BK336" s="338">
        <f t="shared" si="555"/>
        <v>0</v>
      </c>
      <c r="BL336" s="338">
        <f t="shared" si="555"/>
        <v>0</v>
      </c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</row>
    <row r="337" spans="1:119" s="293" customFormat="1" x14ac:dyDescent="0.2">
      <c r="A337" s="512" t="s">
        <v>74</v>
      </c>
      <c r="B337" s="513"/>
      <c r="C337" s="513"/>
      <c r="D337" s="513"/>
      <c r="E337" s="513"/>
      <c r="F337" s="513"/>
      <c r="G337" s="513"/>
      <c r="H337" s="513"/>
      <c r="I337" s="513"/>
      <c r="J337" s="514"/>
      <c r="K337" s="862" t="s">
        <v>70</v>
      </c>
      <c r="L337" s="862"/>
      <c r="M337" s="862"/>
      <c r="N337" s="377"/>
      <c r="O337" s="377"/>
      <c r="P337" s="377"/>
      <c r="Q337" s="377"/>
      <c r="R337" s="377"/>
      <c r="S337" s="377"/>
      <c r="T337" s="378"/>
      <c r="U337" s="349"/>
      <c r="V337" s="348"/>
      <c r="W337" s="349"/>
      <c r="X337" s="349"/>
      <c r="Y337" s="425"/>
      <c r="Z337" s="109"/>
      <c r="AA337" s="109"/>
      <c r="AB337" s="109"/>
      <c r="AC337" s="109"/>
      <c r="AD337" s="109"/>
      <c r="AE337" s="115"/>
      <c r="AF337" s="108"/>
      <c r="AG337" s="109"/>
      <c r="AH337" s="109"/>
      <c r="AI337" s="110"/>
      <c r="AJ337" s="137"/>
      <c r="AK337" s="111"/>
      <c r="AL337" s="111"/>
      <c r="AM337" s="111"/>
      <c r="AN337" s="112"/>
      <c r="AO337" s="108"/>
      <c r="AP337" s="109"/>
      <c r="AQ337" s="109"/>
      <c r="AR337" s="113"/>
      <c r="AS337" s="114"/>
      <c r="AT337" s="109"/>
      <c r="AU337" s="111"/>
      <c r="AV337" s="111"/>
      <c r="AW337" s="115"/>
      <c r="AX337" s="108"/>
      <c r="AY337" s="109"/>
      <c r="AZ337" s="109"/>
      <c r="BA337" s="113"/>
      <c r="BB337" s="114"/>
      <c r="BC337" s="109"/>
      <c r="BD337" s="111"/>
      <c r="BE337" s="111"/>
      <c r="BF337" s="115"/>
      <c r="BG337" s="108"/>
      <c r="BH337" s="108"/>
      <c r="BI337" s="109"/>
      <c r="BJ337" s="109"/>
      <c r="BK337" s="109"/>
      <c r="BL337" s="115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</row>
    <row r="338" spans="1:119" x14ac:dyDescent="0.2">
      <c r="A338" s="827" t="s">
        <v>0</v>
      </c>
      <c r="B338" s="828"/>
      <c r="C338" s="828"/>
      <c r="D338" s="828"/>
      <c r="E338" s="828"/>
      <c r="F338" s="828"/>
      <c r="G338" s="828"/>
      <c r="H338" s="828"/>
      <c r="I338" s="828"/>
      <c r="J338" s="829"/>
      <c r="K338" s="711"/>
      <c r="L338" s="611">
        <f t="shared" ref="L338:L343" si="556">$K$5</f>
        <v>0.85</v>
      </c>
      <c r="M338" s="245"/>
      <c r="N338" s="383"/>
      <c r="O338" s="383"/>
      <c r="P338" s="383"/>
      <c r="Q338" s="383"/>
      <c r="R338" s="595">
        <f t="shared" ref="R338:R343" si="557">ROUND(M338,2)</f>
        <v>0</v>
      </c>
      <c r="S338" s="383"/>
      <c r="T338" s="415"/>
      <c r="U338" s="382">
        <f t="shared" ref="U338:U343" si="558">ROUND(N338+O338+P338+Q338+R338+S338+T338,2)</f>
        <v>0</v>
      </c>
      <c r="V338" s="350">
        <v>0</v>
      </c>
      <c r="W338" s="355">
        <v>0</v>
      </c>
      <c r="X338" s="355">
        <v>0</v>
      </c>
      <c r="Y338" s="432">
        <v>0</v>
      </c>
      <c r="Z338" s="287">
        <v>0</v>
      </c>
      <c r="AA338" s="287">
        <v>0</v>
      </c>
      <c r="AB338" s="225">
        <v>0</v>
      </c>
      <c r="AC338" s="225">
        <v>0</v>
      </c>
      <c r="AD338" s="227">
        <v>0</v>
      </c>
      <c r="AE338" s="304">
        <v>0</v>
      </c>
      <c r="AF338" s="138"/>
      <c r="AG338" s="117"/>
      <c r="AH338" s="118"/>
      <c r="AI338" s="119">
        <v>0</v>
      </c>
      <c r="AJ338" s="120">
        <f t="shared" ref="AJ338:AJ343" si="559">$AJ$5</f>
        <v>0.85</v>
      </c>
      <c r="AK338" s="121">
        <f t="shared" ref="AK338:AK343" si="560">ROUND(AI338/AJ338,2)</f>
        <v>0</v>
      </c>
      <c r="AL338" s="121">
        <v>0</v>
      </c>
      <c r="AM338" s="121">
        <f t="shared" ref="AM338:AM343" si="561">AK338+AL338</f>
        <v>0</v>
      </c>
      <c r="AN338" s="122">
        <f t="shared" ref="AN338:AN343" si="562">ROUND((Z338+AA338)-(AM338),2)</f>
        <v>0</v>
      </c>
      <c r="AO338" s="138"/>
      <c r="AP338" s="117"/>
      <c r="AQ338" s="117"/>
      <c r="AR338" s="123">
        <v>0</v>
      </c>
      <c r="AS338" s="120">
        <f t="shared" ref="AS338:AS343" si="563">$AS$5</f>
        <v>0.85</v>
      </c>
      <c r="AT338" s="121">
        <f t="shared" ref="AT338:AT343" si="564">ROUND(AR338/AS338,2)</f>
        <v>0</v>
      </c>
      <c r="AU338" s="121">
        <v>0</v>
      </c>
      <c r="AV338" s="121">
        <f t="shared" ref="AV338:AV343" si="565">AT338+AU338</f>
        <v>0</v>
      </c>
      <c r="AW338" s="122">
        <f t="shared" ref="AW338:AW343" si="566">ROUND((AB338+AC338)-(AV338),2)</f>
        <v>0</v>
      </c>
      <c r="AX338" s="138"/>
      <c r="AY338" s="117"/>
      <c r="AZ338" s="117"/>
      <c r="BA338" s="123">
        <v>0</v>
      </c>
      <c r="BB338" s="120">
        <f t="shared" ref="BB338:BB343" si="567">$BB$5</f>
        <v>0.85</v>
      </c>
      <c r="BC338" s="121">
        <f t="shared" ref="BC338:BC343" si="568">ROUND(BA338/BB338,2)</f>
        <v>0</v>
      </c>
      <c r="BD338" s="121">
        <v>0</v>
      </c>
      <c r="BE338" s="121">
        <f t="shared" ref="BE338:BE343" si="569">BC338+BD338</f>
        <v>0</v>
      </c>
      <c r="BF338" s="122">
        <f t="shared" ref="BF338:BF343" si="570">ROUND((AD338+AE338)-(BE338),2)</f>
        <v>0</v>
      </c>
      <c r="BG338" s="295">
        <f t="shared" ref="BG338:BG343" si="571">U338-V338-W338-X338-AM338-AV338-BE338</f>
        <v>0</v>
      </c>
      <c r="BH338" s="305">
        <v>0</v>
      </c>
      <c r="BI338" s="306">
        <v>0</v>
      </c>
      <c r="BJ338" s="306">
        <v>0</v>
      </c>
      <c r="BK338" s="307">
        <v>0</v>
      </c>
      <c r="BL338" s="307">
        <v>0</v>
      </c>
    </row>
    <row r="339" spans="1:119" x14ac:dyDescent="0.2">
      <c r="A339" s="827" t="s">
        <v>4</v>
      </c>
      <c r="B339" s="828"/>
      <c r="C339" s="828"/>
      <c r="D339" s="828"/>
      <c r="E339" s="828"/>
      <c r="F339" s="828"/>
      <c r="G339" s="828"/>
      <c r="H339" s="828"/>
      <c r="I339" s="828"/>
      <c r="J339" s="829"/>
      <c r="K339" s="711"/>
      <c r="L339" s="611">
        <f t="shared" si="556"/>
        <v>0.85</v>
      </c>
      <c r="M339" s="245"/>
      <c r="N339" s="383"/>
      <c r="O339" s="383"/>
      <c r="P339" s="383"/>
      <c r="Q339" s="383"/>
      <c r="R339" s="595">
        <f t="shared" si="557"/>
        <v>0</v>
      </c>
      <c r="S339" s="383"/>
      <c r="T339" s="415"/>
      <c r="U339" s="382">
        <f t="shared" si="558"/>
        <v>0</v>
      </c>
      <c r="V339" s="350">
        <v>0</v>
      </c>
      <c r="W339" s="355">
        <v>0</v>
      </c>
      <c r="X339" s="355">
        <v>0</v>
      </c>
      <c r="Y339" s="432">
        <v>0</v>
      </c>
      <c r="Z339" s="287">
        <v>0</v>
      </c>
      <c r="AA339" s="287">
        <v>0</v>
      </c>
      <c r="AB339" s="225">
        <v>0</v>
      </c>
      <c r="AC339" s="225">
        <v>0</v>
      </c>
      <c r="AD339" s="227">
        <v>0</v>
      </c>
      <c r="AE339" s="304">
        <v>0</v>
      </c>
      <c r="AF339" s="116"/>
      <c r="AG339" s="117"/>
      <c r="AH339" s="118"/>
      <c r="AI339" s="119">
        <v>0</v>
      </c>
      <c r="AJ339" s="120">
        <f t="shared" si="559"/>
        <v>0.85</v>
      </c>
      <c r="AK339" s="121">
        <f t="shared" si="560"/>
        <v>0</v>
      </c>
      <c r="AL339" s="121">
        <v>0</v>
      </c>
      <c r="AM339" s="121">
        <f t="shared" si="561"/>
        <v>0</v>
      </c>
      <c r="AN339" s="122">
        <f t="shared" si="562"/>
        <v>0</v>
      </c>
      <c r="AO339" s="116"/>
      <c r="AP339" s="117"/>
      <c r="AQ339" s="117"/>
      <c r="AR339" s="123">
        <v>0</v>
      </c>
      <c r="AS339" s="120">
        <f t="shared" si="563"/>
        <v>0.85</v>
      </c>
      <c r="AT339" s="121">
        <f t="shared" si="564"/>
        <v>0</v>
      </c>
      <c r="AU339" s="121">
        <v>0</v>
      </c>
      <c r="AV339" s="121">
        <f t="shared" si="565"/>
        <v>0</v>
      </c>
      <c r="AW339" s="122">
        <f t="shared" si="566"/>
        <v>0</v>
      </c>
      <c r="AX339" s="116"/>
      <c r="AY339" s="117"/>
      <c r="AZ339" s="117"/>
      <c r="BA339" s="123">
        <v>0</v>
      </c>
      <c r="BB339" s="120">
        <f t="shared" si="567"/>
        <v>0.85</v>
      </c>
      <c r="BC339" s="121">
        <f t="shared" si="568"/>
        <v>0</v>
      </c>
      <c r="BD339" s="121">
        <v>0</v>
      </c>
      <c r="BE339" s="121">
        <f t="shared" si="569"/>
        <v>0</v>
      </c>
      <c r="BF339" s="122">
        <f t="shared" si="570"/>
        <v>0</v>
      </c>
      <c r="BG339" s="295">
        <f t="shared" si="571"/>
        <v>0</v>
      </c>
      <c r="BH339" s="296">
        <v>0</v>
      </c>
      <c r="BI339" s="297">
        <v>0</v>
      </c>
      <c r="BJ339" s="297">
        <v>0</v>
      </c>
      <c r="BK339" s="298">
        <v>0</v>
      </c>
      <c r="BL339" s="298">
        <v>0</v>
      </c>
    </row>
    <row r="340" spans="1:119" x14ac:dyDescent="0.2">
      <c r="A340" s="827"/>
      <c r="B340" s="828"/>
      <c r="C340" s="828"/>
      <c r="D340" s="828"/>
      <c r="E340" s="828"/>
      <c r="F340" s="828"/>
      <c r="G340" s="828"/>
      <c r="H340" s="828"/>
      <c r="I340" s="828"/>
      <c r="J340" s="829"/>
      <c r="K340" s="247">
        <v>0</v>
      </c>
      <c r="L340" s="611">
        <f t="shared" si="556"/>
        <v>0.85</v>
      </c>
      <c r="M340" s="245">
        <f>ROUND(K340/L340,2)</f>
        <v>0</v>
      </c>
      <c r="N340" s="383"/>
      <c r="O340" s="383"/>
      <c r="P340" s="383"/>
      <c r="Q340" s="383"/>
      <c r="R340" s="595">
        <f t="shared" si="557"/>
        <v>0</v>
      </c>
      <c r="S340" s="383"/>
      <c r="T340" s="415"/>
      <c r="U340" s="382">
        <f t="shared" si="558"/>
        <v>0</v>
      </c>
      <c r="V340" s="350">
        <v>0</v>
      </c>
      <c r="W340" s="355">
        <v>0</v>
      </c>
      <c r="X340" s="355">
        <v>0</v>
      </c>
      <c r="Y340" s="432">
        <v>0</v>
      </c>
      <c r="Z340" s="287">
        <v>0</v>
      </c>
      <c r="AA340" s="287">
        <v>0</v>
      </c>
      <c r="AB340" s="225">
        <v>0</v>
      </c>
      <c r="AC340" s="225">
        <v>0</v>
      </c>
      <c r="AD340" s="227">
        <v>0</v>
      </c>
      <c r="AE340" s="304">
        <v>0</v>
      </c>
      <c r="AF340" s="138"/>
      <c r="AG340" s="117"/>
      <c r="AH340" s="118"/>
      <c r="AI340" s="119">
        <v>0</v>
      </c>
      <c r="AJ340" s="120">
        <f t="shared" si="559"/>
        <v>0.85</v>
      </c>
      <c r="AK340" s="121">
        <f t="shared" si="560"/>
        <v>0</v>
      </c>
      <c r="AL340" s="121">
        <v>0</v>
      </c>
      <c r="AM340" s="121">
        <f t="shared" si="561"/>
        <v>0</v>
      </c>
      <c r="AN340" s="122">
        <f t="shared" si="562"/>
        <v>0</v>
      </c>
      <c r="AO340" s="138"/>
      <c r="AP340" s="117"/>
      <c r="AQ340" s="117"/>
      <c r="AR340" s="123">
        <v>0</v>
      </c>
      <c r="AS340" s="120">
        <f t="shared" si="563"/>
        <v>0.85</v>
      </c>
      <c r="AT340" s="121">
        <f t="shared" si="564"/>
        <v>0</v>
      </c>
      <c r="AU340" s="121">
        <v>0</v>
      </c>
      <c r="AV340" s="121">
        <f t="shared" si="565"/>
        <v>0</v>
      </c>
      <c r="AW340" s="122">
        <f t="shared" si="566"/>
        <v>0</v>
      </c>
      <c r="AX340" s="138"/>
      <c r="AY340" s="117"/>
      <c r="AZ340" s="117"/>
      <c r="BA340" s="123">
        <v>0</v>
      </c>
      <c r="BB340" s="120">
        <f t="shared" si="567"/>
        <v>0.85</v>
      </c>
      <c r="BC340" s="121">
        <f t="shared" si="568"/>
        <v>0</v>
      </c>
      <c r="BD340" s="121">
        <v>0</v>
      </c>
      <c r="BE340" s="121">
        <f t="shared" si="569"/>
        <v>0</v>
      </c>
      <c r="BF340" s="122">
        <f t="shared" si="570"/>
        <v>0</v>
      </c>
      <c r="BG340" s="295">
        <f t="shared" si="571"/>
        <v>0</v>
      </c>
      <c r="BH340" s="305">
        <v>0</v>
      </c>
      <c r="BI340" s="306">
        <v>0</v>
      </c>
      <c r="BJ340" s="306">
        <v>0</v>
      </c>
      <c r="BK340" s="307">
        <v>0</v>
      </c>
      <c r="BL340" s="307">
        <v>0</v>
      </c>
    </row>
    <row r="341" spans="1:119" x14ac:dyDescent="0.2">
      <c r="A341" s="827"/>
      <c r="B341" s="828"/>
      <c r="C341" s="828"/>
      <c r="D341" s="828"/>
      <c r="E341" s="828"/>
      <c r="F341" s="828"/>
      <c r="G341" s="828"/>
      <c r="H341" s="828"/>
      <c r="I341" s="828"/>
      <c r="J341" s="829"/>
      <c r="K341" s="247">
        <v>0</v>
      </c>
      <c r="L341" s="611">
        <f t="shared" si="556"/>
        <v>0.85</v>
      </c>
      <c r="M341" s="245">
        <f>ROUND(K341/L341,2)</f>
        <v>0</v>
      </c>
      <c r="N341" s="383"/>
      <c r="O341" s="383"/>
      <c r="P341" s="383"/>
      <c r="Q341" s="383"/>
      <c r="R341" s="595">
        <f t="shared" si="557"/>
        <v>0</v>
      </c>
      <c r="S341" s="383"/>
      <c r="T341" s="415"/>
      <c r="U341" s="382">
        <f t="shared" si="558"/>
        <v>0</v>
      </c>
      <c r="V341" s="350">
        <v>0</v>
      </c>
      <c r="W341" s="355">
        <v>0</v>
      </c>
      <c r="X341" s="355">
        <v>0</v>
      </c>
      <c r="Y341" s="432">
        <v>0</v>
      </c>
      <c r="Z341" s="287">
        <v>0</v>
      </c>
      <c r="AA341" s="287">
        <v>0</v>
      </c>
      <c r="AB341" s="225">
        <v>0</v>
      </c>
      <c r="AC341" s="225">
        <v>0</v>
      </c>
      <c r="AD341" s="227">
        <v>0</v>
      </c>
      <c r="AE341" s="304">
        <v>0</v>
      </c>
      <c r="AF341" s="138"/>
      <c r="AG341" s="117"/>
      <c r="AH341" s="118"/>
      <c r="AI341" s="119">
        <v>0</v>
      </c>
      <c r="AJ341" s="120">
        <f t="shared" si="559"/>
        <v>0.85</v>
      </c>
      <c r="AK341" s="121">
        <f t="shared" si="560"/>
        <v>0</v>
      </c>
      <c r="AL341" s="121">
        <v>0</v>
      </c>
      <c r="AM341" s="121">
        <f t="shared" si="561"/>
        <v>0</v>
      </c>
      <c r="AN341" s="122">
        <f t="shared" si="562"/>
        <v>0</v>
      </c>
      <c r="AO341" s="138"/>
      <c r="AP341" s="117"/>
      <c r="AQ341" s="117"/>
      <c r="AR341" s="123">
        <v>0</v>
      </c>
      <c r="AS341" s="120">
        <f t="shared" si="563"/>
        <v>0.85</v>
      </c>
      <c r="AT341" s="121">
        <f t="shared" si="564"/>
        <v>0</v>
      </c>
      <c r="AU341" s="121">
        <v>0</v>
      </c>
      <c r="AV341" s="121">
        <f t="shared" si="565"/>
        <v>0</v>
      </c>
      <c r="AW341" s="122">
        <f t="shared" si="566"/>
        <v>0</v>
      </c>
      <c r="AX341" s="138"/>
      <c r="AY341" s="117"/>
      <c r="AZ341" s="117"/>
      <c r="BA341" s="123">
        <v>0</v>
      </c>
      <c r="BB341" s="120">
        <f t="shared" si="567"/>
        <v>0.85</v>
      </c>
      <c r="BC341" s="121">
        <f t="shared" si="568"/>
        <v>0</v>
      </c>
      <c r="BD341" s="121">
        <v>0</v>
      </c>
      <c r="BE341" s="121">
        <f t="shared" si="569"/>
        <v>0</v>
      </c>
      <c r="BF341" s="122">
        <f t="shared" si="570"/>
        <v>0</v>
      </c>
      <c r="BG341" s="295">
        <f t="shared" si="571"/>
        <v>0</v>
      </c>
      <c r="BH341" s="305">
        <v>0</v>
      </c>
      <c r="BI341" s="306">
        <v>0</v>
      </c>
      <c r="BJ341" s="306">
        <v>0</v>
      </c>
      <c r="BK341" s="307">
        <v>0</v>
      </c>
      <c r="BL341" s="307">
        <v>0</v>
      </c>
    </row>
    <row r="342" spans="1:119" x14ac:dyDescent="0.2">
      <c r="A342" s="827"/>
      <c r="B342" s="828"/>
      <c r="C342" s="828"/>
      <c r="D342" s="828"/>
      <c r="E342" s="828"/>
      <c r="F342" s="828"/>
      <c r="G342" s="828"/>
      <c r="H342" s="828"/>
      <c r="I342" s="828"/>
      <c r="J342" s="829"/>
      <c r="K342" s="247">
        <v>0</v>
      </c>
      <c r="L342" s="611">
        <f t="shared" si="556"/>
        <v>0.85</v>
      </c>
      <c r="M342" s="245">
        <f>ROUND(K342/L342,2)</f>
        <v>0</v>
      </c>
      <c r="N342" s="383"/>
      <c r="O342" s="383"/>
      <c r="P342" s="383"/>
      <c r="Q342" s="383"/>
      <c r="R342" s="595">
        <f t="shared" si="557"/>
        <v>0</v>
      </c>
      <c r="S342" s="383"/>
      <c r="T342" s="415"/>
      <c r="U342" s="382">
        <f t="shared" si="558"/>
        <v>0</v>
      </c>
      <c r="V342" s="350">
        <v>0</v>
      </c>
      <c r="W342" s="355">
        <v>0</v>
      </c>
      <c r="X342" s="355">
        <v>0</v>
      </c>
      <c r="Y342" s="432">
        <v>0</v>
      </c>
      <c r="Z342" s="287">
        <v>0</v>
      </c>
      <c r="AA342" s="287">
        <v>0</v>
      </c>
      <c r="AB342" s="225">
        <v>0</v>
      </c>
      <c r="AC342" s="225">
        <v>0</v>
      </c>
      <c r="AD342" s="227">
        <v>0</v>
      </c>
      <c r="AE342" s="304">
        <v>0</v>
      </c>
      <c r="AF342" s="138"/>
      <c r="AG342" s="117"/>
      <c r="AH342" s="118"/>
      <c r="AI342" s="119">
        <v>0</v>
      </c>
      <c r="AJ342" s="120">
        <f t="shared" si="559"/>
        <v>0.85</v>
      </c>
      <c r="AK342" s="121">
        <f t="shared" si="560"/>
        <v>0</v>
      </c>
      <c r="AL342" s="121">
        <v>0</v>
      </c>
      <c r="AM342" s="121">
        <f t="shared" si="561"/>
        <v>0</v>
      </c>
      <c r="AN342" s="122">
        <f t="shared" si="562"/>
        <v>0</v>
      </c>
      <c r="AO342" s="138"/>
      <c r="AP342" s="117"/>
      <c r="AQ342" s="117"/>
      <c r="AR342" s="123">
        <v>0</v>
      </c>
      <c r="AS342" s="120">
        <f t="shared" si="563"/>
        <v>0.85</v>
      </c>
      <c r="AT342" s="121">
        <f t="shared" si="564"/>
        <v>0</v>
      </c>
      <c r="AU342" s="121">
        <v>0</v>
      </c>
      <c r="AV342" s="121">
        <f t="shared" si="565"/>
        <v>0</v>
      </c>
      <c r="AW342" s="122">
        <f t="shared" si="566"/>
        <v>0</v>
      </c>
      <c r="AX342" s="138"/>
      <c r="AY342" s="117"/>
      <c r="AZ342" s="117"/>
      <c r="BA342" s="123">
        <v>0</v>
      </c>
      <c r="BB342" s="120">
        <f t="shared" si="567"/>
        <v>0.85</v>
      </c>
      <c r="BC342" s="121">
        <f t="shared" si="568"/>
        <v>0</v>
      </c>
      <c r="BD342" s="121">
        <v>0</v>
      </c>
      <c r="BE342" s="121">
        <f t="shared" si="569"/>
        <v>0</v>
      </c>
      <c r="BF342" s="122">
        <f t="shared" si="570"/>
        <v>0</v>
      </c>
      <c r="BG342" s="295">
        <f t="shared" si="571"/>
        <v>0</v>
      </c>
      <c r="BH342" s="305">
        <v>0</v>
      </c>
      <c r="BI342" s="306">
        <v>0</v>
      </c>
      <c r="BJ342" s="306">
        <v>0</v>
      </c>
      <c r="BK342" s="307">
        <v>0</v>
      </c>
      <c r="BL342" s="307">
        <v>0</v>
      </c>
    </row>
    <row r="343" spans="1:119" x14ac:dyDescent="0.2">
      <c r="A343" s="827"/>
      <c r="B343" s="828"/>
      <c r="C343" s="828"/>
      <c r="D343" s="828"/>
      <c r="E343" s="828"/>
      <c r="F343" s="828"/>
      <c r="G343" s="828"/>
      <c r="H343" s="828"/>
      <c r="I343" s="828"/>
      <c r="J343" s="829"/>
      <c r="K343" s="247">
        <v>0</v>
      </c>
      <c r="L343" s="611">
        <f t="shared" si="556"/>
        <v>0.85</v>
      </c>
      <c r="M343" s="245">
        <f>ROUND(K343/L343,2)</f>
        <v>0</v>
      </c>
      <c r="N343" s="383"/>
      <c r="O343" s="383"/>
      <c r="P343" s="383"/>
      <c r="Q343" s="383"/>
      <c r="R343" s="595">
        <f t="shared" si="557"/>
        <v>0</v>
      </c>
      <c r="S343" s="383"/>
      <c r="T343" s="415"/>
      <c r="U343" s="382">
        <f t="shared" si="558"/>
        <v>0</v>
      </c>
      <c r="V343" s="350">
        <v>0</v>
      </c>
      <c r="W343" s="355">
        <v>0</v>
      </c>
      <c r="X343" s="355">
        <v>0</v>
      </c>
      <c r="Y343" s="432">
        <v>0</v>
      </c>
      <c r="Z343" s="287">
        <v>0</v>
      </c>
      <c r="AA343" s="287">
        <v>0</v>
      </c>
      <c r="AB343" s="225">
        <v>0</v>
      </c>
      <c r="AC343" s="225">
        <v>0</v>
      </c>
      <c r="AD343" s="227">
        <v>0</v>
      </c>
      <c r="AE343" s="304">
        <v>0</v>
      </c>
      <c r="AF343" s="138"/>
      <c r="AG343" s="117"/>
      <c r="AH343" s="118"/>
      <c r="AI343" s="119">
        <v>0</v>
      </c>
      <c r="AJ343" s="120">
        <f t="shared" si="559"/>
        <v>0.85</v>
      </c>
      <c r="AK343" s="121">
        <f t="shared" si="560"/>
        <v>0</v>
      </c>
      <c r="AL343" s="121">
        <v>0</v>
      </c>
      <c r="AM343" s="121">
        <f t="shared" si="561"/>
        <v>0</v>
      </c>
      <c r="AN343" s="122">
        <f t="shared" si="562"/>
        <v>0</v>
      </c>
      <c r="AO343" s="138"/>
      <c r="AP343" s="117"/>
      <c r="AQ343" s="117"/>
      <c r="AR343" s="123">
        <v>0</v>
      </c>
      <c r="AS343" s="120">
        <f t="shared" si="563"/>
        <v>0.85</v>
      </c>
      <c r="AT343" s="121">
        <f t="shared" si="564"/>
        <v>0</v>
      </c>
      <c r="AU343" s="121">
        <v>0</v>
      </c>
      <c r="AV343" s="121">
        <f t="shared" si="565"/>
        <v>0</v>
      </c>
      <c r="AW343" s="122">
        <f t="shared" si="566"/>
        <v>0</v>
      </c>
      <c r="AX343" s="138"/>
      <c r="AY343" s="117"/>
      <c r="AZ343" s="117"/>
      <c r="BA343" s="123">
        <v>0</v>
      </c>
      <c r="BB343" s="120">
        <f t="shared" si="567"/>
        <v>0.85</v>
      </c>
      <c r="BC343" s="121">
        <f t="shared" si="568"/>
        <v>0</v>
      </c>
      <c r="BD343" s="121">
        <v>0</v>
      </c>
      <c r="BE343" s="121">
        <f t="shared" si="569"/>
        <v>0</v>
      </c>
      <c r="BF343" s="122">
        <f t="shared" si="570"/>
        <v>0</v>
      </c>
      <c r="BG343" s="295">
        <f t="shared" si="571"/>
        <v>0</v>
      </c>
      <c r="BH343" s="305">
        <v>0</v>
      </c>
      <c r="BI343" s="306">
        <v>0</v>
      </c>
      <c r="BJ343" s="306">
        <v>0</v>
      </c>
      <c r="BK343" s="307">
        <v>0</v>
      </c>
      <c r="BL343" s="307">
        <v>0</v>
      </c>
    </row>
    <row r="344" spans="1:119" s="303" customFormat="1" ht="13.5" thickBot="1" x14ac:dyDescent="0.25">
      <c r="A344" s="843" t="s">
        <v>72</v>
      </c>
      <c r="B344" s="844"/>
      <c r="C344" s="844"/>
      <c r="D344" s="844"/>
      <c r="E344" s="844"/>
      <c r="F344" s="844"/>
      <c r="G344" s="844"/>
      <c r="H344" s="844"/>
      <c r="I344" s="844"/>
      <c r="J344" s="844"/>
      <c r="K344" s="845"/>
      <c r="L344" s="610"/>
      <c r="M344" s="246">
        <f t="shared" ref="M344:X344" si="572">SUM(M338:M343)</f>
        <v>0</v>
      </c>
      <c r="N344" s="384">
        <f t="shared" si="572"/>
        <v>0</v>
      </c>
      <c r="O344" s="384">
        <f t="shared" si="572"/>
        <v>0</v>
      </c>
      <c r="P344" s="384">
        <f t="shared" si="572"/>
        <v>0</v>
      </c>
      <c r="Q344" s="389">
        <f t="shared" si="572"/>
        <v>0</v>
      </c>
      <c r="R344" s="389">
        <f t="shared" si="572"/>
        <v>0</v>
      </c>
      <c r="S344" s="389">
        <f t="shared" si="572"/>
        <v>0</v>
      </c>
      <c r="T344" s="391">
        <f t="shared" si="572"/>
        <v>0</v>
      </c>
      <c r="U344" s="414">
        <f t="shared" si="572"/>
        <v>0</v>
      </c>
      <c r="V344" s="352">
        <f t="shared" si="572"/>
        <v>0</v>
      </c>
      <c r="W344" s="353">
        <f t="shared" si="572"/>
        <v>0</v>
      </c>
      <c r="X344" s="353">
        <f t="shared" si="572"/>
        <v>0</v>
      </c>
      <c r="Y344" s="431"/>
      <c r="Z344" s="135">
        <f t="shared" ref="Z344:AE344" si="573">SUM(Z338:Z343)</f>
        <v>0</v>
      </c>
      <c r="AA344" s="135">
        <f t="shared" si="573"/>
        <v>0</v>
      </c>
      <c r="AB344" s="135">
        <f t="shared" si="573"/>
        <v>0</v>
      </c>
      <c r="AC344" s="135">
        <f t="shared" si="573"/>
        <v>0</v>
      </c>
      <c r="AD344" s="135">
        <f t="shared" si="573"/>
        <v>0</v>
      </c>
      <c r="AE344" s="136">
        <f t="shared" si="573"/>
        <v>0</v>
      </c>
      <c r="AF344" s="204"/>
      <c r="AG344" s="144"/>
      <c r="AH344" s="128"/>
      <c r="AI344" s="129"/>
      <c r="AJ344" s="130"/>
      <c r="AK344" s="131">
        <f>SUM(AK338:AK343)</f>
        <v>0</v>
      </c>
      <c r="AL344" s="131">
        <f>SUM(AL338:AL343)</f>
        <v>0</v>
      </c>
      <c r="AM344" s="131">
        <f>SUM(AM338:AM343)</f>
        <v>0</v>
      </c>
      <c r="AN344" s="132">
        <f>SUM(AN338:AN343)</f>
        <v>0</v>
      </c>
      <c r="AO344" s="204"/>
      <c r="AP344" s="144"/>
      <c r="AQ344" s="127"/>
      <c r="AR344" s="133"/>
      <c r="AS344" s="134"/>
      <c r="AT344" s="135">
        <f>SUM(AT338:AT343)</f>
        <v>0</v>
      </c>
      <c r="AU344" s="131">
        <f>SUM(AU338:AU343)</f>
        <v>0</v>
      </c>
      <c r="AV344" s="131">
        <f>SUM(AV338:AV343)</f>
        <v>0</v>
      </c>
      <c r="AW344" s="136">
        <f>SUM(AW338:AW343)</f>
        <v>0</v>
      </c>
      <c r="AX344" s="204"/>
      <c r="AY344" s="144"/>
      <c r="AZ344" s="127"/>
      <c r="BA344" s="133"/>
      <c r="BB344" s="134"/>
      <c r="BC344" s="135">
        <f t="shared" ref="BC344:BL344" si="574">SUM(BC338:BC343)</f>
        <v>0</v>
      </c>
      <c r="BD344" s="131">
        <f t="shared" si="574"/>
        <v>0</v>
      </c>
      <c r="BE344" s="131">
        <f t="shared" si="574"/>
        <v>0</v>
      </c>
      <c r="BF344" s="136">
        <f t="shared" si="574"/>
        <v>0</v>
      </c>
      <c r="BG344" s="339">
        <f t="shared" si="574"/>
        <v>0</v>
      </c>
      <c r="BH344" s="340">
        <f t="shared" si="574"/>
        <v>0</v>
      </c>
      <c r="BI344" s="291">
        <f t="shared" si="574"/>
        <v>0</v>
      </c>
      <c r="BJ344" s="291">
        <f t="shared" si="574"/>
        <v>0</v>
      </c>
      <c r="BK344" s="338">
        <f t="shared" si="574"/>
        <v>0</v>
      </c>
      <c r="BL344" s="338">
        <f t="shared" si="574"/>
        <v>0</v>
      </c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</row>
    <row r="345" spans="1:119" s="293" customFormat="1" x14ac:dyDescent="0.2">
      <c r="A345" s="512" t="s">
        <v>73</v>
      </c>
      <c r="B345" s="513"/>
      <c r="C345" s="513"/>
      <c r="D345" s="513"/>
      <c r="E345" s="513"/>
      <c r="F345" s="513"/>
      <c r="G345" s="513"/>
      <c r="H345" s="513"/>
      <c r="I345" s="513"/>
      <c r="J345" s="514"/>
      <c r="K345" s="862" t="s">
        <v>70</v>
      </c>
      <c r="L345" s="862"/>
      <c r="M345" s="862"/>
      <c r="N345" s="377"/>
      <c r="O345" s="377"/>
      <c r="P345" s="377"/>
      <c r="Q345" s="377"/>
      <c r="R345" s="377"/>
      <c r="S345" s="377"/>
      <c r="T345" s="378"/>
      <c r="U345" s="349"/>
      <c r="V345" s="348"/>
      <c r="W345" s="349"/>
      <c r="X345" s="349"/>
      <c r="Y345" s="425"/>
      <c r="Z345" s="109"/>
      <c r="AA345" s="109"/>
      <c r="AB345" s="109"/>
      <c r="AC345" s="109"/>
      <c r="AD345" s="109"/>
      <c r="AE345" s="115"/>
      <c r="AF345" s="108"/>
      <c r="AG345" s="109"/>
      <c r="AH345" s="109"/>
      <c r="AI345" s="110"/>
      <c r="AJ345" s="137"/>
      <c r="AK345" s="111"/>
      <c r="AL345" s="111"/>
      <c r="AM345" s="111"/>
      <c r="AN345" s="112"/>
      <c r="AO345" s="108"/>
      <c r="AP345" s="109"/>
      <c r="AQ345" s="109"/>
      <c r="AR345" s="113"/>
      <c r="AS345" s="114"/>
      <c r="AT345" s="109"/>
      <c r="AU345" s="111"/>
      <c r="AV345" s="111"/>
      <c r="AW345" s="115"/>
      <c r="AX345" s="108"/>
      <c r="AY345" s="109"/>
      <c r="AZ345" s="109"/>
      <c r="BA345" s="113"/>
      <c r="BB345" s="114"/>
      <c r="BC345" s="109"/>
      <c r="BD345" s="111"/>
      <c r="BE345" s="111"/>
      <c r="BF345" s="115"/>
      <c r="BG345" s="108"/>
      <c r="BH345" s="108"/>
      <c r="BI345" s="109"/>
      <c r="BJ345" s="109"/>
      <c r="BK345" s="109"/>
      <c r="BL345" s="11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</row>
    <row r="346" spans="1:119" x14ac:dyDescent="0.2">
      <c r="A346" s="827"/>
      <c r="B346" s="828"/>
      <c r="C346" s="828"/>
      <c r="D346" s="828"/>
      <c r="E346" s="828"/>
      <c r="F346" s="828"/>
      <c r="G346" s="828"/>
      <c r="H346" s="828"/>
      <c r="I346" s="828"/>
      <c r="J346" s="829"/>
      <c r="K346" s="711"/>
      <c r="L346" s="611">
        <f>$K$5</f>
        <v>0.85</v>
      </c>
      <c r="M346" s="245"/>
      <c r="N346" s="383"/>
      <c r="O346" s="383"/>
      <c r="P346" s="383"/>
      <c r="Q346" s="383"/>
      <c r="R346" s="595">
        <f>ROUND(M346,2)</f>
        <v>0</v>
      </c>
      <c r="S346" s="383"/>
      <c r="T346" s="415"/>
      <c r="U346" s="382">
        <f>ROUND(N346+O346+P346+Q346+R346+S346+T346,2)</f>
        <v>0</v>
      </c>
      <c r="V346" s="350">
        <v>0</v>
      </c>
      <c r="W346" s="355">
        <v>0</v>
      </c>
      <c r="X346" s="355">
        <v>0</v>
      </c>
      <c r="Y346" s="432">
        <v>0</v>
      </c>
      <c r="Z346" s="287">
        <v>0</v>
      </c>
      <c r="AA346" s="287">
        <v>0</v>
      </c>
      <c r="AB346" s="225">
        <v>0</v>
      </c>
      <c r="AC346" s="225">
        <v>0</v>
      </c>
      <c r="AD346" s="227">
        <v>0</v>
      </c>
      <c r="AE346" s="304">
        <v>0</v>
      </c>
      <c r="AF346" s="116"/>
      <c r="AG346" s="117"/>
      <c r="AH346" s="118"/>
      <c r="AI346" s="119">
        <v>0</v>
      </c>
      <c r="AJ346" s="120">
        <f>$AJ$5</f>
        <v>0.85</v>
      </c>
      <c r="AK346" s="121">
        <f>ROUND(AI346/AJ346,2)</f>
        <v>0</v>
      </c>
      <c r="AL346" s="121">
        <v>0</v>
      </c>
      <c r="AM346" s="121">
        <f>AK346+AL346</f>
        <v>0</v>
      </c>
      <c r="AN346" s="122">
        <f>ROUND((Z346+AA346)-(AM346),2)</f>
        <v>0</v>
      </c>
      <c r="AO346" s="116"/>
      <c r="AP346" s="117"/>
      <c r="AQ346" s="117"/>
      <c r="AR346" s="123">
        <v>0</v>
      </c>
      <c r="AS346" s="120">
        <f>$AS$5</f>
        <v>0.85</v>
      </c>
      <c r="AT346" s="121">
        <f>ROUND(AR346/AS346,2)</f>
        <v>0</v>
      </c>
      <c r="AU346" s="121">
        <v>0</v>
      </c>
      <c r="AV346" s="121">
        <f>AT346+AU346</f>
        <v>0</v>
      </c>
      <c r="AW346" s="122">
        <f>ROUND((AB346+AC346)-(AV346),2)</f>
        <v>0</v>
      </c>
      <c r="AX346" s="116"/>
      <c r="AY346" s="117"/>
      <c r="AZ346" s="117"/>
      <c r="BA346" s="123">
        <v>0</v>
      </c>
      <c r="BB346" s="120">
        <f t="shared" ref="BB346:BB350" si="575">$BB$5</f>
        <v>0.85</v>
      </c>
      <c r="BC346" s="121">
        <f>ROUND(BA346/BB346,2)</f>
        <v>0</v>
      </c>
      <c r="BD346" s="121">
        <v>0</v>
      </c>
      <c r="BE346" s="121">
        <f>BC346+BD346</f>
        <v>0</v>
      </c>
      <c r="BF346" s="122">
        <f>ROUND((AD346+AE346)-(BE346),2)</f>
        <v>0</v>
      </c>
      <c r="BG346" s="295">
        <f>U346-V346-W346-X346-AM346-AV346-BE346</f>
        <v>0</v>
      </c>
      <c r="BH346" s="296">
        <v>0</v>
      </c>
      <c r="BI346" s="297">
        <v>0</v>
      </c>
      <c r="BJ346" s="297">
        <v>0</v>
      </c>
      <c r="BK346" s="298">
        <v>0</v>
      </c>
      <c r="BL346" s="298">
        <v>0</v>
      </c>
    </row>
    <row r="347" spans="1:119" x14ac:dyDescent="0.2">
      <c r="A347" s="827"/>
      <c r="B347" s="828"/>
      <c r="C347" s="828"/>
      <c r="D347" s="828"/>
      <c r="E347" s="828"/>
      <c r="F347" s="828"/>
      <c r="G347" s="828"/>
      <c r="H347" s="828"/>
      <c r="I347" s="828"/>
      <c r="J347" s="829"/>
      <c r="K347" s="247">
        <v>0</v>
      </c>
      <c r="L347" s="611">
        <f>$K$5</f>
        <v>0.85</v>
      </c>
      <c r="M347" s="245">
        <f>ROUND(K347/L347,2)</f>
        <v>0</v>
      </c>
      <c r="N347" s="383"/>
      <c r="O347" s="383"/>
      <c r="P347" s="383"/>
      <c r="Q347" s="383"/>
      <c r="R347" s="595">
        <f>ROUND(M347,2)</f>
        <v>0</v>
      </c>
      <c r="S347" s="383"/>
      <c r="T347" s="415"/>
      <c r="U347" s="382">
        <f>ROUND(N347+O347+P347+Q347+R347+S347+T347,2)</f>
        <v>0</v>
      </c>
      <c r="V347" s="350">
        <v>0</v>
      </c>
      <c r="W347" s="355">
        <v>0</v>
      </c>
      <c r="X347" s="355">
        <v>0</v>
      </c>
      <c r="Y347" s="432">
        <v>0</v>
      </c>
      <c r="Z347" s="287">
        <v>0</v>
      </c>
      <c r="AA347" s="287">
        <v>0</v>
      </c>
      <c r="AB347" s="225">
        <v>0</v>
      </c>
      <c r="AC347" s="225">
        <v>0</v>
      </c>
      <c r="AD347" s="227">
        <v>0</v>
      </c>
      <c r="AE347" s="304">
        <v>0</v>
      </c>
      <c r="AF347" s="138"/>
      <c r="AG347" s="117"/>
      <c r="AH347" s="118"/>
      <c r="AI347" s="119">
        <v>0</v>
      </c>
      <c r="AJ347" s="120">
        <f>$AJ$5</f>
        <v>0.85</v>
      </c>
      <c r="AK347" s="121">
        <f>ROUND(AI347/AJ347,2)</f>
        <v>0</v>
      </c>
      <c r="AL347" s="121">
        <v>0</v>
      </c>
      <c r="AM347" s="121">
        <f>AK347+AL347</f>
        <v>0</v>
      </c>
      <c r="AN347" s="122">
        <f>ROUND((Z347+AA347)-(AM347),2)</f>
        <v>0</v>
      </c>
      <c r="AO347" s="138"/>
      <c r="AP347" s="117"/>
      <c r="AQ347" s="117"/>
      <c r="AR347" s="123">
        <v>0</v>
      </c>
      <c r="AS347" s="120">
        <f>$AS$5</f>
        <v>0.85</v>
      </c>
      <c r="AT347" s="121">
        <f>ROUND(AR347/AS347,2)</f>
        <v>0</v>
      </c>
      <c r="AU347" s="121">
        <v>0</v>
      </c>
      <c r="AV347" s="121">
        <f>AT347+AU347</f>
        <v>0</v>
      </c>
      <c r="AW347" s="122">
        <f>ROUND((AB347+AC347)-(AV347),2)</f>
        <v>0</v>
      </c>
      <c r="AX347" s="138"/>
      <c r="AY347" s="117"/>
      <c r="AZ347" s="117"/>
      <c r="BA347" s="123">
        <v>0</v>
      </c>
      <c r="BB347" s="120">
        <f t="shared" si="575"/>
        <v>0.85</v>
      </c>
      <c r="BC347" s="121">
        <f>ROUND(BA347/BB347,2)</f>
        <v>0</v>
      </c>
      <c r="BD347" s="121">
        <v>0</v>
      </c>
      <c r="BE347" s="121">
        <f>BC347+BD347</f>
        <v>0</v>
      </c>
      <c r="BF347" s="122">
        <f>ROUND((AD347+AE347)-(BE347),2)</f>
        <v>0</v>
      </c>
      <c r="BG347" s="295">
        <f>U347-V347-W347-X347-AM347-AV347-BE347</f>
        <v>0</v>
      </c>
      <c r="BH347" s="305">
        <v>0</v>
      </c>
      <c r="BI347" s="306">
        <v>0</v>
      </c>
      <c r="BJ347" s="306">
        <v>0</v>
      </c>
      <c r="BK347" s="307">
        <v>0</v>
      </c>
      <c r="BL347" s="307">
        <v>0</v>
      </c>
    </row>
    <row r="348" spans="1:119" x14ac:dyDescent="0.2">
      <c r="A348" s="827"/>
      <c r="B348" s="828"/>
      <c r="C348" s="828"/>
      <c r="D348" s="828"/>
      <c r="E348" s="828"/>
      <c r="F348" s="828"/>
      <c r="G348" s="828"/>
      <c r="H348" s="828"/>
      <c r="I348" s="828"/>
      <c r="J348" s="829"/>
      <c r="K348" s="247">
        <v>0</v>
      </c>
      <c r="L348" s="611">
        <f>$K$5</f>
        <v>0.85</v>
      </c>
      <c r="M348" s="245">
        <f>ROUND(K348/L348,2)</f>
        <v>0</v>
      </c>
      <c r="N348" s="383"/>
      <c r="O348" s="383"/>
      <c r="P348" s="383"/>
      <c r="Q348" s="383"/>
      <c r="R348" s="595">
        <f>ROUND(M348,2)</f>
        <v>0</v>
      </c>
      <c r="S348" s="383"/>
      <c r="T348" s="415"/>
      <c r="U348" s="382">
        <f>ROUND(N348+O348+P348+Q348+R348+S348+T348,2)</f>
        <v>0</v>
      </c>
      <c r="V348" s="350">
        <v>0</v>
      </c>
      <c r="W348" s="355">
        <v>0</v>
      </c>
      <c r="X348" s="355">
        <v>0</v>
      </c>
      <c r="Y348" s="432">
        <v>0</v>
      </c>
      <c r="Z348" s="287">
        <v>0</v>
      </c>
      <c r="AA348" s="287">
        <v>0</v>
      </c>
      <c r="AB348" s="225">
        <v>0</v>
      </c>
      <c r="AC348" s="225">
        <v>0</v>
      </c>
      <c r="AD348" s="227">
        <v>0</v>
      </c>
      <c r="AE348" s="304">
        <v>0</v>
      </c>
      <c r="AF348" s="138"/>
      <c r="AG348" s="117"/>
      <c r="AH348" s="118"/>
      <c r="AI348" s="119">
        <v>0</v>
      </c>
      <c r="AJ348" s="120">
        <f>$AJ$5</f>
        <v>0.85</v>
      </c>
      <c r="AK348" s="121">
        <f>ROUND(AI348/AJ348,2)</f>
        <v>0</v>
      </c>
      <c r="AL348" s="121">
        <v>0</v>
      </c>
      <c r="AM348" s="121">
        <f>AK348+AL348</f>
        <v>0</v>
      </c>
      <c r="AN348" s="122">
        <f>ROUND((Z348+AA348)-(AM348),2)</f>
        <v>0</v>
      </c>
      <c r="AO348" s="138"/>
      <c r="AP348" s="117"/>
      <c r="AQ348" s="117"/>
      <c r="AR348" s="123">
        <v>0</v>
      </c>
      <c r="AS348" s="120">
        <f>$AS$5</f>
        <v>0.85</v>
      </c>
      <c r="AT348" s="121">
        <f>ROUND(AR348/AS348,2)</f>
        <v>0</v>
      </c>
      <c r="AU348" s="121">
        <v>0</v>
      </c>
      <c r="AV348" s="121">
        <f>AT348+AU348</f>
        <v>0</v>
      </c>
      <c r="AW348" s="122">
        <f>ROUND((AB348+AC348)-(AV348),2)</f>
        <v>0</v>
      </c>
      <c r="AX348" s="138"/>
      <c r="AY348" s="117"/>
      <c r="AZ348" s="117"/>
      <c r="BA348" s="123">
        <v>0</v>
      </c>
      <c r="BB348" s="120">
        <f t="shared" si="575"/>
        <v>0.85</v>
      </c>
      <c r="BC348" s="121">
        <f>ROUND(BA348/BB348,2)</f>
        <v>0</v>
      </c>
      <c r="BD348" s="121">
        <v>0</v>
      </c>
      <c r="BE348" s="121">
        <f>BC348+BD348</f>
        <v>0</v>
      </c>
      <c r="BF348" s="122">
        <f>ROUND((AD348+AE348)-(BE348),2)</f>
        <v>0</v>
      </c>
      <c r="BG348" s="295">
        <f>U348-V348-W348-X348-AM348-AV348-BE348</f>
        <v>0</v>
      </c>
      <c r="BH348" s="305">
        <v>0</v>
      </c>
      <c r="BI348" s="306">
        <v>0</v>
      </c>
      <c r="BJ348" s="306">
        <v>0</v>
      </c>
      <c r="BK348" s="307">
        <v>0</v>
      </c>
      <c r="BL348" s="307">
        <v>0</v>
      </c>
    </row>
    <row r="349" spans="1:119" x14ac:dyDescent="0.2">
      <c r="A349" s="827"/>
      <c r="B349" s="828"/>
      <c r="C349" s="828"/>
      <c r="D349" s="828"/>
      <c r="E349" s="828"/>
      <c r="F349" s="828"/>
      <c r="G349" s="828"/>
      <c r="H349" s="828"/>
      <c r="I349" s="828"/>
      <c r="J349" s="829"/>
      <c r="K349" s="247">
        <v>0</v>
      </c>
      <c r="L349" s="611">
        <f>$K$5</f>
        <v>0.85</v>
      </c>
      <c r="M349" s="245">
        <f>ROUND(K349/L349,2)</f>
        <v>0</v>
      </c>
      <c r="N349" s="383"/>
      <c r="O349" s="383"/>
      <c r="P349" s="383"/>
      <c r="Q349" s="383"/>
      <c r="R349" s="595">
        <f>ROUND(M349,2)</f>
        <v>0</v>
      </c>
      <c r="S349" s="383"/>
      <c r="T349" s="415"/>
      <c r="U349" s="382">
        <f>ROUND(N349+O349+P349+Q349+R349+S349+T349,2)</f>
        <v>0</v>
      </c>
      <c r="V349" s="350">
        <v>0</v>
      </c>
      <c r="W349" s="355">
        <v>0</v>
      </c>
      <c r="X349" s="355">
        <v>0</v>
      </c>
      <c r="Y349" s="432">
        <v>0</v>
      </c>
      <c r="Z349" s="287">
        <v>0</v>
      </c>
      <c r="AA349" s="287">
        <v>0</v>
      </c>
      <c r="AB349" s="225">
        <v>0</v>
      </c>
      <c r="AC349" s="225">
        <v>0</v>
      </c>
      <c r="AD349" s="227">
        <v>0</v>
      </c>
      <c r="AE349" s="304">
        <v>0</v>
      </c>
      <c r="AF349" s="138"/>
      <c r="AG349" s="117"/>
      <c r="AH349" s="118"/>
      <c r="AI349" s="119">
        <v>0</v>
      </c>
      <c r="AJ349" s="120">
        <f>$AJ$5</f>
        <v>0.85</v>
      </c>
      <c r="AK349" s="121">
        <f>ROUND(AI349/AJ349,2)</f>
        <v>0</v>
      </c>
      <c r="AL349" s="121">
        <v>0</v>
      </c>
      <c r="AM349" s="121">
        <f>AK349+AL349</f>
        <v>0</v>
      </c>
      <c r="AN349" s="122">
        <f>ROUND((Z349+AA349)-(AM349),2)</f>
        <v>0</v>
      </c>
      <c r="AO349" s="138"/>
      <c r="AP349" s="117"/>
      <c r="AQ349" s="117"/>
      <c r="AR349" s="123">
        <v>0</v>
      </c>
      <c r="AS349" s="120">
        <f>$AS$5</f>
        <v>0.85</v>
      </c>
      <c r="AT349" s="121">
        <f>ROUND(AR349/AS349,2)</f>
        <v>0</v>
      </c>
      <c r="AU349" s="121">
        <v>0</v>
      </c>
      <c r="AV349" s="121">
        <f>AT349+AU349</f>
        <v>0</v>
      </c>
      <c r="AW349" s="122">
        <f>ROUND((AB349+AC349)-(AV349),2)</f>
        <v>0</v>
      </c>
      <c r="AX349" s="138"/>
      <c r="AY349" s="117"/>
      <c r="AZ349" s="117"/>
      <c r="BA349" s="123">
        <v>0</v>
      </c>
      <c r="BB349" s="120">
        <f t="shared" si="575"/>
        <v>0.85</v>
      </c>
      <c r="BC349" s="121">
        <f>ROUND(BA349/BB349,2)</f>
        <v>0</v>
      </c>
      <c r="BD349" s="121">
        <v>0</v>
      </c>
      <c r="BE349" s="121">
        <f>BC349+BD349</f>
        <v>0</v>
      </c>
      <c r="BF349" s="122">
        <f>ROUND((AD349+AE349)-(BE349),2)</f>
        <v>0</v>
      </c>
      <c r="BG349" s="295">
        <f>U349-V349-W349-X349-AM349-AV349-BE349</f>
        <v>0</v>
      </c>
      <c r="BH349" s="305">
        <v>0</v>
      </c>
      <c r="BI349" s="306">
        <v>0</v>
      </c>
      <c r="BJ349" s="306">
        <v>0</v>
      </c>
      <c r="BK349" s="307">
        <v>0</v>
      </c>
      <c r="BL349" s="307">
        <v>0</v>
      </c>
    </row>
    <row r="350" spans="1:119" x14ac:dyDescent="0.2">
      <c r="A350" s="827"/>
      <c r="B350" s="828"/>
      <c r="C350" s="828"/>
      <c r="D350" s="828"/>
      <c r="E350" s="828"/>
      <c r="F350" s="828"/>
      <c r="G350" s="828"/>
      <c r="H350" s="828"/>
      <c r="I350" s="828"/>
      <c r="J350" s="829"/>
      <c r="K350" s="247">
        <v>0</v>
      </c>
      <c r="L350" s="611">
        <f>$K$5</f>
        <v>0.85</v>
      </c>
      <c r="M350" s="245">
        <f>ROUND(K350/L350,2)</f>
        <v>0</v>
      </c>
      <c r="N350" s="383"/>
      <c r="O350" s="383"/>
      <c r="P350" s="383"/>
      <c r="Q350" s="383"/>
      <c r="R350" s="595">
        <f>ROUND(M350,2)</f>
        <v>0</v>
      </c>
      <c r="S350" s="383"/>
      <c r="T350" s="415"/>
      <c r="U350" s="382">
        <f>ROUND(N350+O350+P350+Q350+R350+S350+T350,2)</f>
        <v>0</v>
      </c>
      <c r="V350" s="350">
        <v>0</v>
      </c>
      <c r="W350" s="355">
        <v>0</v>
      </c>
      <c r="X350" s="355">
        <v>0</v>
      </c>
      <c r="Y350" s="432">
        <v>0</v>
      </c>
      <c r="Z350" s="287">
        <v>0</v>
      </c>
      <c r="AA350" s="287">
        <v>0</v>
      </c>
      <c r="AB350" s="225">
        <v>0</v>
      </c>
      <c r="AC350" s="225">
        <v>0</v>
      </c>
      <c r="AD350" s="227">
        <v>0</v>
      </c>
      <c r="AE350" s="304">
        <v>0</v>
      </c>
      <c r="AF350" s="138"/>
      <c r="AG350" s="117"/>
      <c r="AH350" s="118"/>
      <c r="AI350" s="119">
        <v>0</v>
      </c>
      <c r="AJ350" s="120">
        <f>$AJ$5</f>
        <v>0.85</v>
      </c>
      <c r="AK350" s="121">
        <f>ROUND(AI350/AJ350,2)</f>
        <v>0</v>
      </c>
      <c r="AL350" s="121">
        <v>0</v>
      </c>
      <c r="AM350" s="121">
        <f>AK350+AL350</f>
        <v>0</v>
      </c>
      <c r="AN350" s="122">
        <f>ROUND((Z350+AA350)-(AM350),2)</f>
        <v>0</v>
      </c>
      <c r="AO350" s="138"/>
      <c r="AP350" s="117"/>
      <c r="AQ350" s="117"/>
      <c r="AR350" s="123">
        <v>0</v>
      </c>
      <c r="AS350" s="120">
        <f>$AS$5</f>
        <v>0.85</v>
      </c>
      <c r="AT350" s="121">
        <f>ROUND(AR350/AS350,2)</f>
        <v>0</v>
      </c>
      <c r="AU350" s="121">
        <v>0</v>
      </c>
      <c r="AV350" s="121">
        <f>AT350+AU350</f>
        <v>0</v>
      </c>
      <c r="AW350" s="122">
        <f>ROUND((AB350+AC350)-(AV350),2)</f>
        <v>0</v>
      </c>
      <c r="AX350" s="138"/>
      <c r="AY350" s="117"/>
      <c r="AZ350" s="117"/>
      <c r="BA350" s="123">
        <v>0</v>
      </c>
      <c r="BB350" s="120">
        <f t="shared" si="575"/>
        <v>0.85</v>
      </c>
      <c r="BC350" s="121">
        <f>ROUND(BA350/BB350,2)</f>
        <v>0</v>
      </c>
      <c r="BD350" s="121">
        <v>0</v>
      </c>
      <c r="BE350" s="121">
        <f>BC350+BD350</f>
        <v>0</v>
      </c>
      <c r="BF350" s="122">
        <f>ROUND((AD350+AE350)-(BE350),2)</f>
        <v>0</v>
      </c>
      <c r="BG350" s="295">
        <f>U350-V350-W350-X350-AM350-AV350-BE350</f>
        <v>0</v>
      </c>
      <c r="BH350" s="305">
        <v>0</v>
      </c>
      <c r="BI350" s="306">
        <v>0</v>
      </c>
      <c r="BJ350" s="306">
        <v>0</v>
      </c>
      <c r="BK350" s="307">
        <v>0</v>
      </c>
      <c r="BL350" s="307">
        <v>0</v>
      </c>
    </row>
    <row r="351" spans="1:119" s="303" customFormat="1" ht="13.5" thickBot="1" x14ac:dyDescent="0.25">
      <c r="A351" s="843" t="s">
        <v>75</v>
      </c>
      <c r="B351" s="844"/>
      <c r="C351" s="844"/>
      <c r="D351" s="844"/>
      <c r="E351" s="844"/>
      <c r="F351" s="844"/>
      <c r="G351" s="844"/>
      <c r="H351" s="844"/>
      <c r="I351" s="844"/>
      <c r="J351" s="844"/>
      <c r="K351" s="844"/>
      <c r="L351" s="845"/>
      <c r="M351" s="246">
        <f t="shared" ref="M351:U351" si="576">SUM(M346:M350)</f>
        <v>0</v>
      </c>
      <c r="N351" s="384">
        <f t="shared" si="576"/>
        <v>0</v>
      </c>
      <c r="O351" s="384">
        <f t="shared" si="576"/>
        <v>0</v>
      </c>
      <c r="P351" s="384">
        <f t="shared" si="576"/>
        <v>0</v>
      </c>
      <c r="Q351" s="389">
        <f t="shared" si="576"/>
        <v>0</v>
      </c>
      <c r="R351" s="389">
        <f t="shared" si="576"/>
        <v>0</v>
      </c>
      <c r="S351" s="389">
        <f>SUM(S346:S350)</f>
        <v>0</v>
      </c>
      <c r="T351" s="391">
        <f>SUM(T346:T350)</f>
        <v>0</v>
      </c>
      <c r="U351" s="414">
        <f t="shared" si="576"/>
        <v>0</v>
      </c>
      <c r="V351" s="352">
        <f t="shared" ref="V351:AE351" si="577">SUM(V346:V350)</f>
        <v>0</v>
      </c>
      <c r="W351" s="353">
        <f t="shared" si="577"/>
        <v>0</v>
      </c>
      <c r="X351" s="353">
        <f t="shared" si="577"/>
        <v>0</v>
      </c>
      <c r="Y351" s="431"/>
      <c r="Z351" s="135">
        <f t="shared" si="577"/>
        <v>0</v>
      </c>
      <c r="AA351" s="135">
        <f t="shared" si="577"/>
        <v>0</v>
      </c>
      <c r="AB351" s="135">
        <f t="shared" si="577"/>
        <v>0</v>
      </c>
      <c r="AC351" s="135">
        <f t="shared" si="577"/>
        <v>0</v>
      </c>
      <c r="AD351" s="135">
        <f t="shared" si="577"/>
        <v>0</v>
      </c>
      <c r="AE351" s="136">
        <f t="shared" si="577"/>
        <v>0</v>
      </c>
      <c r="AF351" s="204"/>
      <c r="AG351" s="144"/>
      <c r="AH351" s="128"/>
      <c r="AI351" s="129"/>
      <c r="AJ351" s="130"/>
      <c r="AK351" s="131">
        <f>SUM(AK346:AK350)</f>
        <v>0</v>
      </c>
      <c r="AL351" s="131">
        <f>SUM(AL346:AL350)</f>
        <v>0</v>
      </c>
      <c r="AM351" s="131">
        <f>SUM(AM346:AM350)</f>
        <v>0</v>
      </c>
      <c r="AN351" s="132">
        <f>SUM(AN346:AN350)</f>
        <v>0</v>
      </c>
      <c r="AO351" s="204"/>
      <c r="AP351" s="144"/>
      <c r="AQ351" s="127"/>
      <c r="AR351" s="133"/>
      <c r="AS351" s="134"/>
      <c r="AT351" s="135">
        <f>SUM(AT346:AT350)</f>
        <v>0</v>
      </c>
      <c r="AU351" s="131">
        <f>SUM(AU346:AU350)</f>
        <v>0</v>
      </c>
      <c r="AV351" s="131">
        <f>SUM(AV346:AV350)</f>
        <v>0</v>
      </c>
      <c r="AW351" s="136">
        <f>SUM(AW346:AW350)</f>
        <v>0</v>
      </c>
      <c r="AX351" s="204"/>
      <c r="AY351" s="144"/>
      <c r="AZ351" s="127"/>
      <c r="BA351" s="133"/>
      <c r="BB351" s="134"/>
      <c r="BC351" s="135">
        <f>SUM(BC346:BC350)</f>
        <v>0</v>
      </c>
      <c r="BD351" s="131">
        <f>SUM(BD346:BD350)</f>
        <v>0</v>
      </c>
      <c r="BE351" s="131">
        <f>SUM(BE346:BE350)</f>
        <v>0</v>
      </c>
      <c r="BF351" s="136">
        <f>SUM(BF346:BF350)</f>
        <v>0</v>
      </c>
      <c r="BG351" s="339">
        <f t="shared" ref="BG351:BL351" si="578">SUM(BG346:BG350)</f>
        <v>0</v>
      </c>
      <c r="BH351" s="340">
        <f t="shared" si="578"/>
        <v>0</v>
      </c>
      <c r="BI351" s="291">
        <f t="shared" si="578"/>
        <v>0</v>
      </c>
      <c r="BJ351" s="291">
        <f t="shared" si="578"/>
        <v>0</v>
      </c>
      <c r="BK351" s="338">
        <f t="shared" si="578"/>
        <v>0</v>
      </c>
      <c r="BL351" s="338">
        <f t="shared" si="578"/>
        <v>0</v>
      </c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</row>
    <row r="352" spans="1:119" s="293" customFormat="1" x14ac:dyDescent="0.2">
      <c r="A352" s="512" t="s">
        <v>76</v>
      </c>
      <c r="B352" s="513"/>
      <c r="C352" s="513"/>
      <c r="D352" s="513"/>
      <c r="E352" s="513"/>
      <c r="F352" s="513"/>
      <c r="G352" s="513"/>
      <c r="H352" s="513"/>
      <c r="I352" s="513"/>
      <c r="J352" s="514"/>
      <c r="K352" s="862" t="s">
        <v>70</v>
      </c>
      <c r="L352" s="862"/>
      <c r="M352" s="862"/>
      <c r="N352" s="377"/>
      <c r="O352" s="377"/>
      <c r="P352" s="377"/>
      <c r="Q352" s="377"/>
      <c r="R352" s="377"/>
      <c r="S352" s="377"/>
      <c r="T352" s="378"/>
      <c r="U352" s="349"/>
      <c r="V352" s="348"/>
      <c r="W352" s="349"/>
      <c r="X352" s="349"/>
      <c r="Y352" s="425"/>
      <c r="Z352" s="109"/>
      <c r="AA352" s="109"/>
      <c r="AB352" s="109"/>
      <c r="AC352" s="109"/>
      <c r="AD352" s="109"/>
      <c r="AE352" s="115"/>
      <c r="AF352" s="108"/>
      <c r="AG352" s="109"/>
      <c r="AH352" s="109"/>
      <c r="AI352" s="110"/>
      <c r="AJ352" s="137"/>
      <c r="AK352" s="111"/>
      <c r="AL352" s="111"/>
      <c r="AM352" s="111"/>
      <c r="AN352" s="112"/>
      <c r="AO352" s="108"/>
      <c r="AP352" s="109"/>
      <c r="AQ352" s="109"/>
      <c r="AR352" s="113"/>
      <c r="AS352" s="114"/>
      <c r="AT352" s="109"/>
      <c r="AU352" s="111"/>
      <c r="AV352" s="111"/>
      <c r="AW352" s="115"/>
      <c r="AX352" s="108"/>
      <c r="AY352" s="109"/>
      <c r="AZ352" s="109"/>
      <c r="BA352" s="113"/>
      <c r="BB352" s="114"/>
      <c r="BC352" s="109"/>
      <c r="BD352" s="111"/>
      <c r="BE352" s="111"/>
      <c r="BF352" s="115"/>
      <c r="BG352" s="108"/>
      <c r="BH352" s="108"/>
      <c r="BI352" s="109"/>
      <c r="BJ352" s="109"/>
      <c r="BK352" s="109"/>
      <c r="BL352" s="115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</row>
    <row r="353" spans="1:119" ht="12.75" customHeight="1" x14ac:dyDescent="0.2">
      <c r="A353" s="827" t="s">
        <v>77</v>
      </c>
      <c r="B353" s="828"/>
      <c r="C353" s="828"/>
      <c r="D353" s="828"/>
      <c r="E353" s="828"/>
      <c r="F353" s="828"/>
      <c r="G353" s="828"/>
      <c r="H353" s="828"/>
      <c r="I353" s="828"/>
      <c r="J353" s="829"/>
      <c r="K353" s="711"/>
      <c r="L353" s="611">
        <f t="shared" ref="L353:L362" si="579">$K$5</f>
        <v>0.85</v>
      </c>
      <c r="M353" s="245"/>
      <c r="N353" s="383"/>
      <c r="O353" s="383"/>
      <c r="P353" s="383"/>
      <c r="Q353" s="383"/>
      <c r="R353" s="595">
        <f t="shared" ref="R353:R362" si="580">ROUND(M353,2)</f>
        <v>0</v>
      </c>
      <c r="S353" s="383"/>
      <c r="T353" s="415"/>
      <c r="U353" s="382">
        <f t="shared" ref="U353:U362" si="581">ROUND(N353+O353+P353+Q353+R353+S353+T353,2)</f>
        <v>0</v>
      </c>
      <c r="V353" s="350">
        <v>0</v>
      </c>
      <c r="W353" s="355">
        <v>0</v>
      </c>
      <c r="X353" s="355">
        <v>0</v>
      </c>
      <c r="Y353" s="432">
        <v>0</v>
      </c>
      <c r="Z353" s="287">
        <v>0</v>
      </c>
      <c r="AA353" s="287">
        <v>0</v>
      </c>
      <c r="AB353" s="225">
        <v>0</v>
      </c>
      <c r="AC353" s="225">
        <v>0</v>
      </c>
      <c r="AD353" s="227">
        <v>0</v>
      </c>
      <c r="AE353" s="304">
        <v>0</v>
      </c>
      <c r="AF353" s="138"/>
      <c r="AG353" s="117"/>
      <c r="AH353" s="118"/>
      <c r="AI353" s="119">
        <v>0</v>
      </c>
      <c r="AJ353" s="120">
        <f>$AJ$5</f>
        <v>0.85</v>
      </c>
      <c r="AK353" s="121">
        <f t="shared" ref="AK353:AK362" si="582">ROUND(AI353/AJ353,2)</f>
        <v>0</v>
      </c>
      <c r="AL353" s="121">
        <v>0</v>
      </c>
      <c r="AM353" s="121">
        <f t="shared" ref="AM353:AM362" si="583">AK353+AL353</f>
        <v>0</v>
      </c>
      <c r="AN353" s="122">
        <f t="shared" ref="AN353:AN362" si="584">ROUND((Z353+AA353)-(AM353),2)</f>
        <v>0</v>
      </c>
      <c r="AO353" s="138"/>
      <c r="AP353" s="117"/>
      <c r="AQ353" s="117"/>
      <c r="AR353" s="123">
        <v>0</v>
      </c>
      <c r="AS353" s="120">
        <f t="shared" ref="AS353:AS362" si="585">$AS$5</f>
        <v>0.85</v>
      </c>
      <c r="AT353" s="121">
        <f t="shared" ref="AT353:AT362" si="586">ROUND(AR353/AS353,2)</f>
        <v>0</v>
      </c>
      <c r="AU353" s="121">
        <v>0</v>
      </c>
      <c r="AV353" s="121">
        <f t="shared" ref="AV353:AV362" si="587">AT353+AU353</f>
        <v>0</v>
      </c>
      <c r="AW353" s="122">
        <f t="shared" ref="AW353:AW362" si="588">ROUND((AB353+AC353)-(AV353),2)</f>
        <v>0</v>
      </c>
      <c r="AX353" s="138"/>
      <c r="AY353" s="117"/>
      <c r="AZ353" s="117"/>
      <c r="BA353" s="123">
        <v>0</v>
      </c>
      <c r="BB353" s="120">
        <f t="shared" ref="BB353:BB362" si="589">$BB$5</f>
        <v>0.85</v>
      </c>
      <c r="BC353" s="121">
        <f t="shared" ref="BC353:BC362" si="590">ROUND(BA353/BB353,2)</f>
        <v>0</v>
      </c>
      <c r="BD353" s="121">
        <v>0</v>
      </c>
      <c r="BE353" s="121">
        <f t="shared" ref="BE353:BE362" si="591">BC353+BD353</f>
        <v>0</v>
      </c>
      <c r="BF353" s="122">
        <f t="shared" ref="BF353:BF362" si="592">ROUND((AD353+AE353)-(BE353),2)</f>
        <v>0</v>
      </c>
      <c r="BG353" s="295">
        <f t="shared" ref="BG353:BG362" si="593">U353-V353-W353-X353-AM353-AV353-BE353</f>
        <v>0</v>
      </c>
      <c r="BH353" s="305">
        <v>0</v>
      </c>
      <c r="BI353" s="306">
        <v>0</v>
      </c>
      <c r="BJ353" s="306">
        <v>0</v>
      </c>
      <c r="BK353" s="307">
        <v>0</v>
      </c>
      <c r="BL353" s="307">
        <v>0</v>
      </c>
    </row>
    <row r="354" spans="1:119" ht="12.75" customHeight="1" x14ac:dyDescent="0.2">
      <c r="A354" s="827" t="s">
        <v>132</v>
      </c>
      <c r="B354" s="828"/>
      <c r="C354" s="828"/>
      <c r="D354" s="828"/>
      <c r="E354" s="828"/>
      <c r="F354" s="828"/>
      <c r="G354" s="828"/>
      <c r="H354" s="828"/>
      <c r="I354" s="828"/>
      <c r="J354" s="829"/>
      <c r="K354" s="711"/>
      <c r="L354" s="611">
        <f t="shared" si="579"/>
        <v>0.85</v>
      </c>
      <c r="M354" s="245"/>
      <c r="N354" s="383"/>
      <c r="O354" s="383"/>
      <c r="P354" s="383"/>
      <c r="Q354" s="383"/>
      <c r="R354" s="595">
        <f t="shared" si="580"/>
        <v>0</v>
      </c>
      <c r="S354" s="383"/>
      <c r="T354" s="415"/>
      <c r="U354" s="382">
        <f t="shared" si="581"/>
        <v>0</v>
      </c>
      <c r="V354" s="350">
        <v>0</v>
      </c>
      <c r="W354" s="355">
        <v>0</v>
      </c>
      <c r="X354" s="355">
        <v>0</v>
      </c>
      <c r="Y354" s="432">
        <v>0</v>
      </c>
      <c r="Z354" s="287">
        <v>0</v>
      </c>
      <c r="AA354" s="287">
        <v>0</v>
      </c>
      <c r="AB354" s="225">
        <v>0</v>
      </c>
      <c r="AC354" s="225">
        <v>0</v>
      </c>
      <c r="AD354" s="227">
        <v>0</v>
      </c>
      <c r="AE354" s="304">
        <v>0</v>
      </c>
      <c r="AF354" s="138"/>
      <c r="AG354" s="117"/>
      <c r="AH354" s="118"/>
      <c r="AI354" s="119">
        <v>0</v>
      </c>
      <c r="AJ354" s="120">
        <f t="shared" ref="AJ354:AJ362" si="594">$AJ$5</f>
        <v>0.85</v>
      </c>
      <c r="AK354" s="121">
        <f t="shared" si="582"/>
        <v>0</v>
      </c>
      <c r="AL354" s="121">
        <v>0</v>
      </c>
      <c r="AM354" s="121">
        <f t="shared" si="583"/>
        <v>0</v>
      </c>
      <c r="AN354" s="122">
        <f t="shared" si="584"/>
        <v>0</v>
      </c>
      <c r="AO354" s="138"/>
      <c r="AP354" s="117"/>
      <c r="AQ354" s="117"/>
      <c r="AR354" s="123">
        <v>0</v>
      </c>
      <c r="AS354" s="120">
        <f t="shared" si="585"/>
        <v>0.85</v>
      </c>
      <c r="AT354" s="121">
        <f t="shared" si="586"/>
        <v>0</v>
      </c>
      <c r="AU354" s="121">
        <v>0</v>
      </c>
      <c r="AV354" s="121">
        <f t="shared" si="587"/>
        <v>0</v>
      </c>
      <c r="AW354" s="122">
        <f t="shared" si="588"/>
        <v>0</v>
      </c>
      <c r="AX354" s="138"/>
      <c r="AY354" s="117"/>
      <c r="AZ354" s="117"/>
      <c r="BA354" s="123">
        <v>0</v>
      </c>
      <c r="BB354" s="120">
        <f t="shared" si="589"/>
        <v>0.85</v>
      </c>
      <c r="BC354" s="121">
        <f t="shared" si="590"/>
        <v>0</v>
      </c>
      <c r="BD354" s="121">
        <v>0</v>
      </c>
      <c r="BE354" s="121">
        <f t="shared" si="591"/>
        <v>0</v>
      </c>
      <c r="BF354" s="122">
        <f t="shared" si="592"/>
        <v>0</v>
      </c>
      <c r="BG354" s="295">
        <f t="shared" si="593"/>
        <v>0</v>
      </c>
      <c r="BH354" s="305">
        <v>0</v>
      </c>
      <c r="BI354" s="306">
        <v>0</v>
      </c>
      <c r="BJ354" s="306">
        <v>0</v>
      </c>
      <c r="BK354" s="307">
        <v>0</v>
      </c>
      <c r="BL354" s="307">
        <v>0</v>
      </c>
    </row>
    <row r="355" spans="1:119" x14ac:dyDescent="0.2">
      <c r="A355" s="827"/>
      <c r="B355" s="828"/>
      <c r="C355" s="828"/>
      <c r="D355" s="828"/>
      <c r="E355" s="828"/>
      <c r="F355" s="828"/>
      <c r="G355" s="828"/>
      <c r="H355" s="828"/>
      <c r="I355" s="828"/>
      <c r="J355" s="829"/>
      <c r="K355" s="247">
        <v>0</v>
      </c>
      <c r="L355" s="611">
        <f t="shared" si="579"/>
        <v>0.85</v>
      </c>
      <c r="M355" s="245">
        <f t="shared" ref="M355:M362" si="595">ROUND(K355/L355,2)</f>
        <v>0</v>
      </c>
      <c r="N355" s="383"/>
      <c r="O355" s="383"/>
      <c r="P355" s="383"/>
      <c r="Q355" s="383"/>
      <c r="R355" s="595">
        <f t="shared" si="580"/>
        <v>0</v>
      </c>
      <c r="S355" s="383"/>
      <c r="T355" s="415"/>
      <c r="U355" s="382">
        <f t="shared" si="581"/>
        <v>0</v>
      </c>
      <c r="V355" s="350">
        <v>0</v>
      </c>
      <c r="W355" s="355">
        <v>0</v>
      </c>
      <c r="X355" s="355">
        <v>0</v>
      </c>
      <c r="Y355" s="432">
        <v>0</v>
      </c>
      <c r="Z355" s="287">
        <v>0</v>
      </c>
      <c r="AA355" s="287">
        <v>0</v>
      </c>
      <c r="AB355" s="225">
        <v>0</v>
      </c>
      <c r="AC355" s="225">
        <v>0</v>
      </c>
      <c r="AD355" s="227">
        <v>0</v>
      </c>
      <c r="AE355" s="304">
        <v>0</v>
      </c>
      <c r="AF355" s="138"/>
      <c r="AG355" s="117"/>
      <c r="AH355" s="622" t="s">
        <v>175</v>
      </c>
      <c r="AI355" s="625">
        <v>0</v>
      </c>
      <c r="AJ355" s="624">
        <f t="shared" si="594"/>
        <v>0.85</v>
      </c>
      <c r="AK355" s="182">
        <f>'exch rate tool - fac #1'!E32+'exch rate tool - fac #1'!K32+'exch rate tool - fac #1'!K65+'exch rate tool - fac #1'!E65</f>
        <v>0</v>
      </c>
      <c r="AL355" s="121">
        <v>0</v>
      </c>
      <c r="AM355" s="121">
        <f t="shared" si="583"/>
        <v>0</v>
      </c>
      <c r="AN355" s="122">
        <f t="shared" si="584"/>
        <v>0</v>
      </c>
      <c r="AO355" s="138"/>
      <c r="AP355" s="117"/>
      <c r="AQ355" s="622" t="s">
        <v>175</v>
      </c>
      <c r="AR355" s="623">
        <v>0</v>
      </c>
      <c r="AS355" s="624">
        <f t="shared" si="585"/>
        <v>0.85</v>
      </c>
      <c r="AT355" s="182">
        <f>'exch rate tool - fac #2'!E32+'exch rate tool - fac #2'!K32+'exch rate tool - fac #2'!K65+'exch rate tool - fac #2'!E65</f>
        <v>0</v>
      </c>
      <c r="AU355" s="121">
        <v>0</v>
      </c>
      <c r="AV355" s="121">
        <f t="shared" si="587"/>
        <v>0</v>
      </c>
      <c r="AW355" s="122">
        <f t="shared" si="588"/>
        <v>0</v>
      </c>
      <c r="AX355" s="138"/>
      <c r="AY355" s="117"/>
      <c r="AZ355" s="622" t="s">
        <v>175</v>
      </c>
      <c r="BA355" s="623">
        <v>0</v>
      </c>
      <c r="BB355" s="624">
        <f t="shared" si="589"/>
        <v>0.85</v>
      </c>
      <c r="BC355" s="182">
        <f>'exch rate tool - fac #3'!E32+'exch rate tool - fac #3'!K32+'exch rate tool - fac #3'!K65+'exch rate tool - fac #3'!E65</f>
        <v>0</v>
      </c>
      <c r="BD355" s="121">
        <v>0</v>
      </c>
      <c r="BE355" s="121">
        <f t="shared" si="591"/>
        <v>0</v>
      </c>
      <c r="BF355" s="122">
        <f t="shared" si="592"/>
        <v>0</v>
      </c>
      <c r="BG355" s="295">
        <f t="shared" si="593"/>
        <v>0</v>
      </c>
      <c r="BH355" s="305">
        <v>0</v>
      </c>
      <c r="BI355" s="306">
        <v>0</v>
      </c>
      <c r="BJ355" s="306">
        <v>0</v>
      </c>
      <c r="BK355" s="307">
        <v>0</v>
      </c>
      <c r="BL355" s="307">
        <v>0</v>
      </c>
    </row>
    <row r="356" spans="1:119" x14ac:dyDescent="0.2">
      <c r="A356" s="827"/>
      <c r="B356" s="828"/>
      <c r="C356" s="828"/>
      <c r="D356" s="828"/>
      <c r="E356" s="828"/>
      <c r="F356" s="828"/>
      <c r="G356" s="828"/>
      <c r="H356" s="828"/>
      <c r="I356" s="828"/>
      <c r="J356" s="829"/>
      <c r="K356" s="247">
        <v>0</v>
      </c>
      <c r="L356" s="611">
        <f t="shared" si="579"/>
        <v>0.85</v>
      </c>
      <c r="M356" s="245">
        <f t="shared" si="595"/>
        <v>0</v>
      </c>
      <c r="N356" s="383"/>
      <c r="O356" s="383"/>
      <c r="P356" s="383"/>
      <c r="Q356" s="383"/>
      <c r="R356" s="595">
        <f t="shared" si="580"/>
        <v>0</v>
      </c>
      <c r="S356" s="383"/>
      <c r="T356" s="415"/>
      <c r="U356" s="382">
        <f t="shared" si="581"/>
        <v>0</v>
      </c>
      <c r="V356" s="350">
        <v>0</v>
      </c>
      <c r="W356" s="355">
        <v>0</v>
      </c>
      <c r="X356" s="355">
        <v>0</v>
      </c>
      <c r="Y356" s="432">
        <v>0</v>
      </c>
      <c r="Z356" s="287">
        <v>0</v>
      </c>
      <c r="AA356" s="287">
        <v>0</v>
      </c>
      <c r="AB356" s="225">
        <v>0</v>
      </c>
      <c r="AC356" s="225">
        <v>0</v>
      </c>
      <c r="AD356" s="227">
        <v>0</v>
      </c>
      <c r="AE356" s="304">
        <v>0</v>
      </c>
      <c r="AF356" s="138"/>
      <c r="AG356" s="117"/>
      <c r="AH356" s="118"/>
      <c r="AI356" s="119">
        <v>0</v>
      </c>
      <c r="AJ356" s="120">
        <f t="shared" si="594"/>
        <v>0.85</v>
      </c>
      <c r="AK356" s="121">
        <f t="shared" si="582"/>
        <v>0</v>
      </c>
      <c r="AL356" s="121">
        <v>0</v>
      </c>
      <c r="AM356" s="121">
        <f t="shared" si="583"/>
        <v>0</v>
      </c>
      <c r="AN356" s="122">
        <f t="shared" si="584"/>
        <v>0</v>
      </c>
      <c r="AO356" s="138"/>
      <c r="AP356" s="117"/>
      <c r="AQ356" s="117"/>
      <c r="AR356" s="123">
        <v>0</v>
      </c>
      <c r="AS356" s="120">
        <f t="shared" si="585"/>
        <v>0.85</v>
      </c>
      <c r="AT356" s="121">
        <f t="shared" si="586"/>
        <v>0</v>
      </c>
      <c r="AU356" s="121">
        <v>0</v>
      </c>
      <c r="AV356" s="121">
        <f t="shared" si="587"/>
        <v>0</v>
      </c>
      <c r="AW356" s="122">
        <f t="shared" si="588"/>
        <v>0</v>
      </c>
      <c r="AX356" s="138"/>
      <c r="AY356" s="117"/>
      <c r="AZ356" s="117"/>
      <c r="BA356" s="123">
        <v>0</v>
      </c>
      <c r="BB356" s="120">
        <f t="shared" si="589"/>
        <v>0.85</v>
      </c>
      <c r="BC356" s="121">
        <f t="shared" si="590"/>
        <v>0</v>
      </c>
      <c r="BD356" s="121">
        <v>0</v>
      </c>
      <c r="BE356" s="121">
        <f t="shared" si="591"/>
        <v>0</v>
      </c>
      <c r="BF356" s="122">
        <f t="shared" si="592"/>
        <v>0</v>
      </c>
      <c r="BG356" s="295">
        <f t="shared" si="593"/>
        <v>0</v>
      </c>
      <c r="BH356" s="305">
        <v>0</v>
      </c>
      <c r="BI356" s="306">
        <v>0</v>
      </c>
      <c r="BJ356" s="306">
        <v>0</v>
      </c>
      <c r="BK356" s="307">
        <v>0</v>
      </c>
      <c r="BL356" s="307">
        <v>0</v>
      </c>
    </row>
    <row r="357" spans="1:119" x14ac:dyDescent="0.2">
      <c r="A357" s="827"/>
      <c r="B357" s="828"/>
      <c r="C357" s="828"/>
      <c r="D357" s="828"/>
      <c r="E357" s="828"/>
      <c r="F357" s="828"/>
      <c r="G357" s="828"/>
      <c r="H357" s="828"/>
      <c r="I357" s="828"/>
      <c r="J357" s="829"/>
      <c r="K357" s="247">
        <v>0</v>
      </c>
      <c r="L357" s="611">
        <f t="shared" si="579"/>
        <v>0.85</v>
      </c>
      <c r="M357" s="245">
        <f t="shared" si="595"/>
        <v>0</v>
      </c>
      <c r="N357" s="383"/>
      <c r="O357" s="383"/>
      <c r="P357" s="383"/>
      <c r="Q357" s="383"/>
      <c r="R357" s="595">
        <f t="shared" si="580"/>
        <v>0</v>
      </c>
      <c r="S357" s="383"/>
      <c r="T357" s="415"/>
      <c r="U357" s="382">
        <f t="shared" si="581"/>
        <v>0</v>
      </c>
      <c r="V357" s="350">
        <v>0</v>
      </c>
      <c r="W357" s="355">
        <v>0</v>
      </c>
      <c r="X357" s="355">
        <v>0</v>
      </c>
      <c r="Y357" s="432">
        <v>0</v>
      </c>
      <c r="Z357" s="287">
        <v>0</v>
      </c>
      <c r="AA357" s="287">
        <v>0</v>
      </c>
      <c r="AB357" s="225">
        <v>0</v>
      </c>
      <c r="AC357" s="225">
        <v>0</v>
      </c>
      <c r="AD357" s="227">
        <v>0</v>
      </c>
      <c r="AE357" s="304">
        <v>0</v>
      </c>
      <c r="AF357" s="138"/>
      <c r="AG357" s="117"/>
      <c r="AH357" s="118"/>
      <c r="AI357" s="119">
        <v>0</v>
      </c>
      <c r="AJ357" s="120">
        <f t="shared" si="594"/>
        <v>0.85</v>
      </c>
      <c r="AK357" s="121">
        <f t="shared" si="582"/>
        <v>0</v>
      </c>
      <c r="AL357" s="121">
        <v>0</v>
      </c>
      <c r="AM357" s="121">
        <f t="shared" si="583"/>
        <v>0</v>
      </c>
      <c r="AN357" s="122">
        <f t="shared" si="584"/>
        <v>0</v>
      </c>
      <c r="AO357" s="138"/>
      <c r="AP357" s="117"/>
      <c r="AQ357" s="117"/>
      <c r="AR357" s="123">
        <v>0</v>
      </c>
      <c r="AS357" s="120">
        <f t="shared" si="585"/>
        <v>0.85</v>
      </c>
      <c r="AT357" s="121">
        <f t="shared" si="586"/>
        <v>0</v>
      </c>
      <c r="AU357" s="121">
        <v>0</v>
      </c>
      <c r="AV357" s="121">
        <f t="shared" si="587"/>
        <v>0</v>
      </c>
      <c r="AW357" s="122">
        <f t="shared" si="588"/>
        <v>0</v>
      </c>
      <c r="AX357" s="138"/>
      <c r="AY357" s="117"/>
      <c r="AZ357" s="117"/>
      <c r="BA357" s="123">
        <v>0</v>
      </c>
      <c r="BB357" s="120">
        <f t="shared" si="589"/>
        <v>0.85</v>
      </c>
      <c r="BC357" s="121">
        <f t="shared" si="590"/>
        <v>0</v>
      </c>
      <c r="BD357" s="121">
        <v>0</v>
      </c>
      <c r="BE357" s="121">
        <f t="shared" si="591"/>
        <v>0</v>
      </c>
      <c r="BF357" s="122">
        <f t="shared" si="592"/>
        <v>0</v>
      </c>
      <c r="BG357" s="295">
        <f t="shared" si="593"/>
        <v>0</v>
      </c>
      <c r="BH357" s="305">
        <v>0</v>
      </c>
      <c r="BI357" s="306">
        <v>0</v>
      </c>
      <c r="BJ357" s="306">
        <v>0</v>
      </c>
      <c r="BK357" s="307">
        <v>0</v>
      </c>
      <c r="BL357" s="307">
        <v>0</v>
      </c>
    </row>
    <row r="358" spans="1:119" x14ac:dyDescent="0.2">
      <c r="A358" s="827"/>
      <c r="B358" s="828"/>
      <c r="C358" s="828"/>
      <c r="D358" s="828"/>
      <c r="E358" s="828"/>
      <c r="F358" s="828"/>
      <c r="G358" s="828"/>
      <c r="H358" s="828"/>
      <c r="I358" s="828"/>
      <c r="J358" s="829"/>
      <c r="K358" s="247">
        <v>0</v>
      </c>
      <c r="L358" s="611">
        <f t="shared" si="579"/>
        <v>0.85</v>
      </c>
      <c r="M358" s="245">
        <f t="shared" si="595"/>
        <v>0</v>
      </c>
      <c r="N358" s="383"/>
      <c r="O358" s="383"/>
      <c r="P358" s="383"/>
      <c r="Q358" s="383"/>
      <c r="R358" s="595">
        <f t="shared" si="580"/>
        <v>0</v>
      </c>
      <c r="S358" s="383"/>
      <c r="T358" s="415"/>
      <c r="U358" s="382">
        <f t="shared" si="581"/>
        <v>0</v>
      </c>
      <c r="V358" s="350">
        <v>0</v>
      </c>
      <c r="W358" s="355">
        <v>0</v>
      </c>
      <c r="X358" s="355">
        <v>0</v>
      </c>
      <c r="Y358" s="432">
        <v>0</v>
      </c>
      <c r="Z358" s="287">
        <v>0</v>
      </c>
      <c r="AA358" s="287">
        <v>0</v>
      </c>
      <c r="AB358" s="225">
        <v>0</v>
      </c>
      <c r="AC358" s="225">
        <v>0</v>
      </c>
      <c r="AD358" s="227">
        <v>0</v>
      </c>
      <c r="AE358" s="304">
        <v>0</v>
      </c>
      <c r="AF358" s="138"/>
      <c r="AG358" s="117"/>
      <c r="AH358" s="118"/>
      <c r="AI358" s="119">
        <v>0</v>
      </c>
      <c r="AJ358" s="120">
        <f t="shared" si="594"/>
        <v>0.85</v>
      </c>
      <c r="AK358" s="121">
        <f t="shared" si="582"/>
        <v>0</v>
      </c>
      <c r="AL358" s="121">
        <v>0</v>
      </c>
      <c r="AM358" s="121">
        <f t="shared" si="583"/>
        <v>0</v>
      </c>
      <c r="AN358" s="122">
        <f t="shared" si="584"/>
        <v>0</v>
      </c>
      <c r="AO358" s="138"/>
      <c r="AP358" s="117"/>
      <c r="AQ358" s="117"/>
      <c r="AR358" s="123">
        <v>0</v>
      </c>
      <c r="AS358" s="120">
        <f t="shared" si="585"/>
        <v>0.85</v>
      </c>
      <c r="AT358" s="121">
        <f t="shared" si="586"/>
        <v>0</v>
      </c>
      <c r="AU358" s="121">
        <v>0</v>
      </c>
      <c r="AV358" s="121">
        <f t="shared" si="587"/>
        <v>0</v>
      </c>
      <c r="AW358" s="122">
        <f t="shared" si="588"/>
        <v>0</v>
      </c>
      <c r="AX358" s="138"/>
      <c r="AY358" s="117"/>
      <c r="AZ358" s="117"/>
      <c r="BA358" s="123">
        <v>0</v>
      </c>
      <c r="BB358" s="120">
        <f t="shared" si="589"/>
        <v>0.85</v>
      </c>
      <c r="BC358" s="121">
        <f t="shared" si="590"/>
        <v>0</v>
      </c>
      <c r="BD358" s="121">
        <v>0</v>
      </c>
      <c r="BE358" s="121">
        <f t="shared" si="591"/>
        <v>0</v>
      </c>
      <c r="BF358" s="122">
        <f t="shared" si="592"/>
        <v>0</v>
      </c>
      <c r="BG358" s="295">
        <f t="shared" si="593"/>
        <v>0</v>
      </c>
      <c r="BH358" s="305">
        <v>0</v>
      </c>
      <c r="BI358" s="306">
        <v>0</v>
      </c>
      <c r="BJ358" s="306">
        <v>0</v>
      </c>
      <c r="BK358" s="307">
        <v>0</v>
      </c>
      <c r="BL358" s="307">
        <v>0</v>
      </c>
    </row>
    <row r="359" spans="1:119" x14ac:dyDescent="0.2">
      <c r="A359" s="827"/>
      <c r="B359" s="828"/>
      <c r="C359" s="828"/>
      <c r="D359" s="828"/>
      <c r="E359" s="828"/>
      <c r="F359" s="828"/>
      <c r="G359" s="828"/>
      <c r="H359" s="828"/>
      <c r="I359" s="828"/>
      <c r="J359" s="829"/>
      <c r="K359" s="247">
        <v>0</v>
      </c>
      <c r="L359" s="611">
        <f t="shared" si="579"/>
        <v>0.85</v>
      </c>
      <c r="M359" s="245">
        <f t="shared" si="595"/>
        <v>0</v>
      </c>
      <c r="N359" s="383"/>
      <c r="O359" s="383"/>
      <c r="P359" s="383"/>
      <c r="Q359" s="383"/>
      <c r="R359" s="595">
        <f t="shared" si="580"/>
        <v>0</v>
      </c>
      <c r="S359" s="383"/>
      <c r="T359" s="415"/>
      <c r="U359" s="382">
        <f t="shared" si="581"/>
        <v>0</v>
      </c>
      <c r="V359" s="350">
        <v>0</v>
      </c>
      <c r="W359" s="355">
        <v>0</v>
      </c>
      <c r="X359" s="355">
        <v>0</v>
      </c>
      <c r="Y359" s="432">
        <v>0</v>
      </c>
      <c r="Z359" s="287">
        <v>0</v>
      </c>
      <c r="AA359" s="287">
        <v>0</v>
      </c>
      <c r="AB359" s="225">
        <v>0</v>
      </c>
      <c r="AC359" s="225">
        <v>0</v>
      </c>
      <c r="AD359" s="227">
        <v>0</v>
      </c>
      <c r="AE359" s="304">
        <v>0</v>
      </c>
      <c r="AF359" s="138"/>
      <c r="AG359" s="117"/>
      <c r="AH359" s="118"/>
      <c r="AI359" s="119">
        <v>0</v>
      </c>
      <c r="AJ359" s="120">
        <f t="shared" si="594"/>
        <v>0.85</v>
      </c>
      <c r="AK359" s="121">
        <f t="shared" si="582"/>
        <v>0</v>
      </c>
      <c r="AL359" s="121">
        <v>0</v>
      </c>
      <c r="AM359" s="121">
        <f t="shared" si="583"/>
        <v>0</v>
      </c>
      <c r="AN359" s="122">
        <f t="shared" si="584"/>
        <v>0</v>
      </c>
      <c r="AO359" s="138"/>
      <c r="AP359" s="117"/>
      <c r="AQ359" s="117"/>
      <c r="AR359" s="123">
        <v>0</v>
      </c>
      <c r="AS359" s="120">
        <f t="shared" si="585"/>
        <v>0.85</v>
      </c>
      <c r="AT359" s="121">
        <f t="shared" si="586"/>
        <v>0</v>
      </c>
      <c r="AU359" s="121">
        <v>0</v>
      </c>
      <c r="AV359" s="121">
        <f t="shared" si="587"/>
        <v>0</v>
      </c>
      <c r="AW359" s="122">
        <f t="shared" si="588"/>
        <v>0</v>
      </c>
      <c r="AX359" s="138"/>
      <c r="AY359" s="117"/>
      <c r="AZ359" s="117"/>
      <c r="BA359" s="123">
        <v>0</v>
      </c>
      <c r="BB359" s="120">
        <f t="shared" si="589"/>
        <v>0.85</v>
      </c>
      <c r="BC359" s="121">
        <f t="shared" si="590"/>
        <v>0</v>
      </c>
      <c r="BD359" s="121">
        <v>0</v>
      </c>
      <c r="BE359" s="121">
        <f t="shared" si="591"/>
        <v>0</v>
      </c>
      <c r="BF359" s="122">
        <f t="shared" si="592"/>
        <v>0</v>
      </c>
      <c r="BG359" s="295">
        <f t="shared" si="593"/>
        <v>0</v>
      </c>
      <c r="BH359" s="305">
        <v>0</v>
      </c>
      <c r="BI359" s="306">
        <v>0</v>
      </c>
      <c r="BJ359" s="306">
        <v>0</v>
      </c>
      <c r="BK359" s="307">
        <v>0</v>
      </c>
      <c r="BL359" s="307">
        <v>0</v>
      </c>
    </row>
    <row r="360" spans="1:119" x14ac:dyDescent="0.2">
      <c r="A360" s="827"/>
      <c r="B360" s="828"/>
      <c r="C360" s="828"/>
      <c r="D360" s="828"/>
      <c r="E360" s="828"/>
      <c r="F360" s="828"/>
      <c r="G360" s="828"/>
      <c r="H360" s="828"/>
      <c r="I360" s="828"/>
      <c r="J360" s="829"/>
      <c r="K360" s="247">
        <v>0</v>
      </c>
      <c r="L360" s="611">
        <f t="shared" si="579"/>
        <v>0.85</v>
      </c>
      <c r="M360" s="245">
        <f t="shared" si="595"/>
        <v>0</v>
      </c>
      <c r="N360" s="383"/>
      <c r="O360" s="383"/>
      <c r="P360" s="383"/>
      <c r="Q360" s="383"/>
      <c r="R360" s="595">
        <f t="shared" si="580"/>
        <v>0</v>
      </c>
      <c r="S360" s="383"/>
      <c r="T360" s="415"/>
      <c r="U360" s="382">
        <f t="shared" si="581"/>
        <v>0</v>
      </c>
      <c r="V360" s="350">
        <v>0</v>
      </c>
      <c r="W360" s="355">
        <v>0</v>
      </c>
      <c r="X360" s="355">
        <v>0</v>
      </c>
      <c r="Y360" s="432">
        <v>0</v>
      </c>
      <c r="Z360" s="287">
        <v>0</v>
      </c>
      <c r="AA360" s="287">
        <v>0</v>
      </c>
      <c r="AB360" s="225">
        <v>0</v>
      </c>
      <c r="AC360" s="225">
        <v>0</v>
      </c>
      <c r="AD360" s="227">
        <v>0</v>
      </c>
      <c r="AE360" s="304">
        <v>0</v>
      </c>
      <c r="AF360" s="138"/>
      <c r="AG360" s="117"/>
      <c r="AH360" s="118"/>
      <c r="AI360" s="119">
        <v>0</v>
      </c>
      <c r="AJ360" s="120">
        <f t="shared" si="594"/>
        <v>0.85</v>
      </c>
      <c r="AK360" s="121">
        <f t="shared" si="582"/>
        <v>0</v>
      </c>
      <c r="AL360" s="121">
        <v>0</v>
      </c>
      <c r="AM360" s="121">
        <f t="shared" si="583"/>
        <v>0</v>
      </c>
      <c r="AN360" s="122">
        <f t="shared" si="584"/>
        <v>0</v>
      </c>
      <c r="AO360" s="138"/>
      <c r="AP360" s="117"/>
      <c r="AQ360" s="117"/>
      <c r="AR360" s="123">
        <v>0</v>
      </c>
      <c r="AS360" s="120">
        <f t="shared" si="585"/>
        <v>0.85</v>
      </c>
      <c r="AT360" s="121">
        <f t="shared" si="586"/>
        <v>0</v>
      </c>
      <c r="AU360" s="121">
        <v>0</v>
      </c>
      <c r="AV360" s="121">
        <f t="shared" si="587"/>
        <v>0</v>
      </c>
      <c r="AW360" s="122">
        <f t="shared" si="588"/>
        <v>0</v>
      </c>
      <c r="AX360" s="138"/>
      <c r="AY360" s="117"/>
      <c r="AZ360" s="117"/>
      <c r="BA360" s="123">
        <v>0</v>
      </c>
      <c r="BB360" s="120">
        <f t="shared" si="589"/>
        <v>0.85</v>
      </c>
      <c r="BC360" s="121">
        <f t="shared" si="590"/>
        <v>0</v>
      </c>
      <c r="BD360" s="121">
        <v>0</v>
      </c>
      <c r="BE360" s="121">
        <f t="shared" si="591"/>
        <v>0</v>
      </c>
      <c r="BF360" s="122">
        <f t="shared" si="592"/>
        <v>0</v>
      </c>
      <c r="BG360" s="295">
        <f t="shared" si="593"/>
        <v>0</v>
      </c>
      <c r="BH360" s="305">
        <v>0</v>
      </c>
      <c r="BI360" s="306">
        <v>0</v>
      </c>
      <c r="BJ360" s="306">
        <v>0</v>
      </c>
      <c r="BK360" s="307">
        <v>0</v>
      </c>
      <c r="BL360" s="307">
        <v>0</v>
      </c>
    </row>
    <row r="361" spans="1:119" x14ac:dyDescent="0.2">
      <c r="A361" s="827"/>
      <c r="B361" s="828"/>
      <c r="C361" s="828"/>
      <c r="D361" s="828"/>
      <c r="E361" s="828"/>
      <c r="F361" s="828"/>
      <c r="G361" s="828"/>
      <c r="H361" s="828"/>
      <c r="I361" s="828"/>
      <c r="J361" s="829"/>
      <c r="K361" s="247">
        <v>0</v>
      </c>
      <c r="L361" s="611">
        <f t="shared" si="579"/>
        <v>0.85</v>
      </c>
      <c r="M361" s="245">
        <f t="shared" si="595"/>
        <v>0</v>
      </c>
      <c r="N361" s="383"/>
      <c r="O361" s="383"/>
      <c r="P361" s="383"/>
      <c r="Q361" s="383"/>
      <c r="R361" s="595">
        <f t="shared" si="580"/>
        <v>0</v>
      </c>
      <c r="S361" s="383"/>
      <c r="T361" s="415"/>
      <c r="U361" s="382">
        <f t="shared" si="581"/>
        <v>0</v>
      </c>
      <c r="V361" s="350">
        <v>0</v>
      </c>
      <c r="W361" s="355">
        <v>0</v>
      </c>
      <c r="X361" s="355">
        <v>0</v>
      </c>
      <c r="Y361" s="432">
        <v>0</v>
      </c>
      <c r="Z361" s="287">
        <v>0</v>
      </c>
      <c r="AA361" s="287">
        <v>0</v>
      </c>
      <c r="AB361" s="225">
        <v>0</v>
      </c>
      <c r="AC361" s="225">
        <v>0</v>
      </c>
      <c r="AD361" s="227">
        <v>0</v>
      </c>
      <c r="AE361" s="304">
        <v>0</v>
      </c>
      <c r="AF361" s="138"/>
      <c r="AG361" s="117"/>
      <c r="AH361" s="118"/>
      <c r="AI361" s="119">
        <v>0</v>
      </c>
      <c r="AJ361" s="120">
        <f t="shared" si="594"/>
        <v>0.85</v>
      </c>
      <c r="AK361" s="121">
        <f t="shared" si="582"/>
        <v>0</v>
      </c>
      <c r="AL361" s="121">
        <v>0</v>
      </c>
      <c r="AM361" s="121">
        <f t="shared" si="583"/>
        <v>0</v>
      </c>
      <c r="AN361" s="122">
        <f t="shared" si="584"/>
        <v>0</v>
      </c>
      <c r="AO361" s="138"/>
      <c r="AP361" s="117"/>
      <c r="AQ361" s="117"/>
      <c r="AR361" s="123">
        <v>0</v>
      </c>
      <c r="AS361" s="120">
        <f t="shared" si="585"/>
        <v>0.85</v>
      </c>
      <c r="AT361" s="121">
        <f t="shared" si="586"/>
        <v>0</v>
      </c>
      <c r="AU361" s="121">
        <v>0</v>
      </c>
      <c r="AV361" s="121">
        <f t="shared" si="587"/>
        <v>0</v>
      </c>
      <c r="AW361" s="122">
        <f t="shared" si="588"/>
        <v>0</v>
      </c>
      <c r="AX361" s="138"/>
      <c r="AY361" s="117"/>
      <c r="AZ361" s="117"/>
      <c r="BA361" s="123">
        <v>0</v>
      </c>
      <c r="BB361" s="120">
        <f t="shared" si="589"/>
        <v>0.85</v>
      </c>
      <c r="BC361" s="121">
        <f t="shared" si="590"/>
        <v>0</v>
      </c>
      <c r="BD361" s="121">
        <v>0</v>
      </c>
      <c r="BE361" s="121">
        <f t="shared" si="591"/>
        <v>0</v>
      </c>
      <c r="BF361" s="122">
        <f t="shared" si="592"/>
        <v>0</v>
      </c>
      <c r="BG361" s="295">
        <f t="shared" si="593"/>
        <v>0</v>
      </c>
      <c r="BH361" s="305">
        <v>0</v>
      </c>
      <c r="BI361" s="306">
        <v>0</v>
      </c>
      <c r="BJ361" s="306">
        <v>0</v>
      </c>
      <c r="BK361" s="307">
        <v>0</v>
      </c>
      <c r="BL361" s="307">
        <v>0</v>
      </c>
    </row>
    <row r="362" spans="1:119" x14ac:dyDescent="0.2">
      <c r="A362" s="827"/>
      <c r="B362" s="828"/>
      <c r="C362" s="828"/>
      <c r="D362" s="828"/>
      <c r="E362" s="828"/>
      <c r="F362" s="828"/>
      <c r="G362" s="828"/>
      <c r="H362" s="828"/>
      <c r="I362" s="828"/>
      <c r="J362" s="829"/>
      <c r="K362" s="247">
        <v>0</v>
      </c>
      <c r="L362" s="611">
        <f t="shared" si="579"/>
        <v>0.85</v>
      </c>
      <c r="M362" s="245">
        <f t="shared" si="595"/>
        <v>0</v>
      </c>
      <c r="N362" s="383"/>
      <c r="O362" s="383"/>
      <c r="P362" s="383"/>
      <c r="Q362" s="383"/>
      <c r="R362" s="595">
        <f t="shared" si="580"/>
        <v>0</v>
      </c>
      <c r="S362" s="383"/>
      <c r="T362" s="415"/>
      <c r="U362" s="382">
        <f t="shared" si="581"/>
        <v>0</v>
      </c>
      <c r="V362" s="350">
        <v>0</v>
      </c>
      <c r="W362" s="355">
        <v>0</v>
      </c>
      <c r="X362" s="355">
        <v>0</v>
      </c>
      <c r="Y362" s="432">
        <v>0</v>
      </c>
      <c r="Z362" s="287">
        <v>0</v>
      </c>
      <c r="AA362" s="287">
        <v>0</v>
      </c>
      <c r="AB362" s="225">
        <v>0</v>
      </c>
      <c r="AC362" s="225">
        <v>0</v>
      </c>
      <c r="AD362" s="227">
        <v>0</v>
      </c>
      <c r="AE362" s="304">
        <v>0</v>
      </c>
      <c r="AF362" s="138"/>
      <c r="AG362" s="117"/>
      <c r="AH362" s="118"/>
      <c r="AI362" s="119">
        <v>0</v>
      </c>
      <c r="AJ362" s="120">
        <f t="shared" si="594"/>
        <v>0.85</v>
      </c>
      <c r="AK362" s="121">
        <f t="shared" si="582"/>
        <v>0</v>
      </c>
      <c r="AL362" s="121">
        <v>0</v>
      </c>
      <c r="AM362" s="121">
        <f t="shared" si="583"/>
        <v>0</v>
      </c>
      <c r="AN362" s="122">
        <f t="shared" si="584"/>
        <v>0</v>
      </c>
      <c r="AO362" s="138"/>
      <c r="AP362" s="117"/>
      <c r="AQ362" s="117"/>
      <c r="AR362" s="123">
        <v>0</v>
      </c>
      <c r="AS362" s="120">
        <f t="shared" si="585"/>
        <v>0.85</v>
      </c>
      <c r="AT362" s="121">
        <f t="shared" si="586"/>
        <v>0</v>
      </c>
      <c r="AU362" s="121">
        <v>0</v>
      </c>
      <c r="AV362" s="121">
        <f t="shared" si="587"/>
        <v>0</v>
      </c>
      <c r="AW362" s="122">
        <f t="shared" si="588"/>
        <v>0</v>
      </c>
      <c r="AX362" s="138"/>
      <c r="AY362" s="117"/>
      <c r="AZ362" s="117"/>
      <c r="BA362" s="123">
        <v>0</v>
      </c>
      <c r="BB362" s="120">
        <f t="shared" si="589"/>
        <v>0.85</v>
      </c>
      <c r="BC362" s="121">
        <f t="shared" si="590"/>
        <v>0</v>
      </c>
      <c r="BD362" s="121">
        <v>0</v>
      </c>
      <c r="BE362" s="121">
        <f t="shared" si="591"/>
        <v>0</v>
      </c>
      <c r="BF362" s="122">
        <f t="shared" si="592"/>
        <v>0</v>
      </c>
      <c r="BG362" s="295">
        <f t="shared" si="593"/>
        <v>0</v>
      </c>
      <c r="BH362" s="305">
        <v>0</v>
      </c>
      <c r="BI362" s="306">
        <v>0</v>
      </c>
      <c r="BJ362" s="306">
        <v>0</v>
      </c>
      <c r="BK362" s="307">
        <v>0</v>
      </c>
      <c r="BL362" s="307">
        <v>0</v>
      </c>
    </row>
    <row r="363" spans="1:119" s="303" customFormat="1" ht="13.5" thickBot="1" x14ac:dyDescent="0.25">
      <c r="A363" s="843" t="s">
        <v>78</v>
      </c>
      <c r="B363" s="844"/>
      <c r="C363" s="844"/>
      <c r="D363" s="844"/>
      <c r="E363" s="844"/>
      <c r="F363" s="844"/>
      <c r="G363" s="844"/>
      <c r="H363" s="844"/>
      <c r="I363" s="844"/>
      <c r="J363" s="844"/>
      <c r="K363" s="844"/>
      <c r="L363" s="845"/>
      <c r="M363" s="246">
        <f t="shared" ref="M363:U363" si="596">SUM(M353:M362)</f>
        <v>0</v>
      </c>
      <c r="N363" s="384">
        <f t="shared" si="596"/>
        <v>0</v>
      </c>
      <c r="O363" s="384">
        <f t="shared" si="596"/>
        <v>0</v>
      </c>
      <c r="P363" s="384">
        <f t="shared" si="596"/>
        <v>0</v>
      </c>
      <c r="Q363" s="389">
        <f t="shared" si="596"/>
        <v>0</v>
      </c>
      <c r="R363" s="389">
        <f t="shared" si="596"/>
        <v>0</v>
      </c>
      <c r="S363" s="389">
        <f>SUM(S353:S362)</f>
        <v>0</v>
      </c>
      <c r="T363" s="391">
        <f>SUM(T353:T362)</f>
        <v>0</v>
      </c>
      <c r="U363" s="414">
        <f t="shared" si="596"/>
        <v>0</v>
      </c>
      <c r="V363" s="352">
        <f t="shared" ref="V363:AE363" si="597">SUM(V353:V362)</f>
        <v>0</v>
      </c>
      <c r="W363" s="353">
        <f t="shared" si="597"/>
        <v>0</v>
      </c>
      <c r="X363" s="353">
        <f t="shared" si="597"/>
        <v>0</v>
      </c>
      <c r="Y363" s="431"/>
      <c r="Z363" s="135">
        <f t="shared" si="597"/>
        <v>0</v>
      </c>
      <c r="AA363" s="135">
        <f t="shared" si="597"/>
        <v>0</v>
      </c>
      <c r="AB363" s="135">
        <f t="shared" si="597"/>
        <v>0</v>
      </c>
      <c r="AC363" s="135">
        <f t="shared" si="597"/>
        <v>0</v>
      </c>
      <c r="AD363" s="135">
        <f t="shared" si="597"/>
        <v>0</v>
      </c>
      <c r="AE363" s="136">
        <f t="shared" si="597"/>
        <v>0</v>
      </c>
      <c r="AF363" s="204"/>
      <c r="AG363" s="144"/>
      <c r="AH363" s="128"/>
      <c r="AI363" s="129"/>
      <c r="AJ363" s="130"/>
      <c r="AK363" s="131">
        <f>SUM(AK353:AK362)</f>
        <v>0</v>
      </c>
      <c r="AL363" s="131">
        <f>SUM(AL353:AL362)</f>
        <v>0</v>
      </c>
      <c r="AM363" s="131">
        <f>SUM(AM353:AM362)</f>
        <v>0</v>
      </c>
      <c r="AN363" s="132">
        <f>SUM(AN353:AN362)</f>
        <v>0</v>
      </c>
      <c r="AO363" s="204"/>
      <c r="AP363" s="144"/>
      <c r="AQ363" s="127"/>
      <c r="AR363" s="133"/>
      <c r="AS363" s="134"/>
      <c r="AT363" s="135">
        <f>SUM(AT353:AT362)</f>
        <v>0</v>
      </c>
      <c r="AU363" s="131">
        <f>SUM(AU353:AU362)</f>
        <v>0</v>
      </c>
      <c r="AV363" s="131">
        <f>SUM(AV353:AV362)</f>
        <v>0</v>
      </c>
      <c r="AW363" s="136">
        <f>SUM(AW353:AW362)</f>
        <v>0</v>
      </c>
      <c r="AX363" s="204"/>
      <c r="AY363" s="144"/>
      <c r="AZ363" s="127"/>
      <c r="BA363" s="133"/>
      <c r="BB363" s="134"/>
      <c r="BC363" s="135">
        <f>SUM(BC353:BC362)</f>
        <v>0</v>
      </c>
      <c r="BD363" s="131">
        <f>SUM(BD353:BD362)</f>
        <v>0</v>
      </c>
      <c r="BE363" s="131">
        <f>SUM(BE353:BE362)</f>
        <v>0</v>
      </c>
      <c r="BF363" s="136">
        <f>SUM(BF353:BF362)</f>
        <v>0</v>
      </c>
      <c r="BG363" s="339">
        <f t="shared" ref="BG363:BL363" si="598">SUM(BG353:BG362)</f>
        <v>0</v>
      </c>
      <c r="BH363" s="340">
        <f t="shared" si="598"/>
        <v>0</v>
      </c>
      <c r="BI363" s="291">
        <f t="shared" si="598"/>
        <v>0</v>
      </c>
      <c r="BJ363" s="291">
        <f t="shared" si="598"/>
        <v>0</v>
      </c>
      <c r="BK363" s="338">
        <f t="shared" si="598"/>
        <v>0</v>
      </c>
      <c r="BL363" s="338">
        <f t="shared" si="598"/>
        <v>0</v>
      </c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</row>
    <row r="364" spans="1:119" s="293" customFormat="1" x14ac:dyDescent="0.2">
      <c r="A364" s="512" t="s">
        <v>67</v>
      </c>
      <c r="B364" s="513"/>
      <c r="C364" s="513"/>
      <c r="D364" s="513"/>
      <c r="E364" s="513"/>
      <c r="F364" s="513"/>
      <c r="G364" s="513"/>
      <c r="H364" s="513"/>
      <c r="I364" s="513"/>
      <c r="J364" s="514"/>
      <c r="K364" s="862" t="s">
        <v>70</v>
      </c>
      <c r="L364" s="862"/>
      <c r="M364" s="862"/>
      <c r="N364" s="377"/>
      <c r="O364" s="377"/>
      <c r="P364" s="377"/>
      <c r="Q364" s="377"/>
      <c r="R364" s="377"/>
      <c r="S364" s="377"/>
      <c r="T364" s="378"/>
      <c r="U364" s="349"/>
      <c r="V364" s="348"/>
      <c r="W364" s="349"/>
      <c r="X364" s="349"/>
      <c r="Y364" s="425"/>
      <c r="Z364" s="109"/>
      <c r="AA364" s="109"/>
      <c r="AB364" s="109"/>
      <c r="AC364" s="109"/>
      <c r="AD364" s="109"/>
      <c r="AE364" s="115"/>
      <c r="AF364" s="108"/>
      <c r="AG364" s="109"/>
      <c r="AH364" s="109"/>
      <c r="AI364" s="110"/>
      <c r="AJ364" s="137"/>
      <c r="AK364" s="111"/>
      <c r="AL364" s="111"/>
      <c r="AM364" s="111"/>
      <c r="AN364" s="112"/>
      <c r="AO364" s="108"/>
      <c r="AP364" s="109"/>
      <c r="AQ364" s="109"/>
      <c r="AR364" s="113"/>
      <c r="AS364" s="114"/>
      <c r="AT364" s="109"/>
      <c r="AU364" s="111"/>
      <c r="AV364" s="111"/>
      <c r="AW364" s="115"/>
      <c r="AX364" s="108"/>
      <c r="AY364" s="109"/>
      <c r="AZ364" s="109"/>
      <c r="BA364" s="113"/>
      <c r="BB364" s="114"/>
      <c r="BC364" s="109"/>
      <c r="BD364" s="111"/>
      <c r="BE364" s="111"/>
      <c r="BF364" s="115"/>
      <c r="BG364" s="108"/>
      <c r="BH364" s="108"/>
      <c r="BI364" s="109"/>
      <c r="BJ364" s="109"/>
      <c r="BK364" s="109"/>
      <c r="BL364" s="115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</row>
    <row r="365" spans="1:119" ht="12.75" customHeight="1" x14ac:dyDescent="0.2">
      <c r="A365" s="827" t="s">
        <v>170</v>
      </c>
      <c r="B365" s="828"/>
      <c r="C365" s="828"/>
      <c r="D365" s="828"/>
      <c r="E365" s="828"/>
      <c r="F365" s="828"/>
      <c r="G365" s="828"/>
      <c r="H365" s="828"/>
      <c r="I365" s="828"/>
      <c r="J365" s="829"/>
      <c r="K365" s="711"/>
      <c r="L365" s="611">
        <f t="shared" ref="L365:L371" si="599">$K$5</f>
        <v>0.85</v>
      </c>
      <c r="M365" s="245"/>
      <c r="N365" s="383"/>
      <c r="O365" s="383"/>
      <c r="P365" s="383"/>
      <c r="Q365" s="383"/>
      <c r="R365" s="595">
        <f t="shared" ref="R365:R371" si="600">ROUND(M365,2)</f>
        <v>0</v>
      </c>
      <c r="S365" s="383"/>
      <c r="T365" s="415"/>
      <c r="U365" s="382">
        <f t="shared" ref="U365:U371" si="601">ROUND(N365+O365+P365+Q365+R365+S365+T365,2)</f>
        <v>0</v>
      </c>
      <c r="V365" s="350">
        <v>0</v>
      </c>
      <c r="W365" s="355">
        <v>0</v>
      </c>
      <c r="X365" s="355">
        <v>0</v>
      </c>
      <c r="Y365" s="432">
        <v>0</v>
      </c>
      <c r="Z365" s="287">
        <v>0</v>
      </c>
      <c r="AA365" s="287">
        <v>0</v>
      </c>
      <c r="AB365" s="225">
        <v>0</v>
      </c>
      <c r="AC365" s="225">
        <v>0</v>
      </c>
      <c r="AD365" s="227">
        <v>0</v>
      </c>
      <c r="AE365" s="304">
        <v>0</v>
      </c>
      <c r="AF365" s="138"/>
      <c r="AG365" s="117"/>
      <c r="AH365" s="118"/>
      <c r="AI365" s="119">
        <v>0</v>
      </c>
      <c r="AJ365" s="120">
        <f t="shared" ref="AJ365:AJ371" si="602">$AJ$5</f>
        <v>0.85</v>
      </c>
      <c r="AK365" s="121">
        <f t="shared" ref="AK365:AK371" si="603">ROUND(AI365/AJ365,2)</f>
        <v>0</v>
      </c>
      <c r="AL365" s="121">
        <v>0</v>
      </c>
      <c r="AM365" s="121">
        <f t="shared" ref="AM365:AM371" si="604">AK365+AL365</f>
        <v>0</v>
      </c>
      <c r="AN365" s="122">
        <f t="shared" ref="AN365:AN371" si="605">ROUND((Z365+AA365)-(AM365),2)</f>
        <v>0</v>
      </c>
      <c r="AO365" s="138"/>
      <c r="AP365" s="117"/>
      <c r="AQ365" s="117"/>
      <c r="AR365" s="123">
        <v>0</v>
      </c>
      <c r="AS365" s="120">
        <f t="shared" ref="AS365:AS371" si="606">$AS$5</f>
        <v>0.85</v>
      </c>
      <c r="AT365" s="121">
        <f t="shared" ref="AT365:AT371" si="607">ROUND(AR365/AS365,2)</f>
        <v>0</v>
      </c>
      <c r="AU365" s="121">
        <v>0</v>
      </c>
      <c r="AV365" s="121">
        <f t="shared" ref="AV365:AV371" si="608">AT365+AU365</f>
        <v>0</v>
      </c>
      <c r="AW365" s="122">
        <f t="shared" ref="AW365:AW371" si="609">ROUND((AB365+AC365)-(AV365),2)</f>
        <v>0</v>
      </c>
      <c r="AX365" s="138"/>
      <c r="AY365" s="117"/>
      <c r="AZ365" s="117"/>
      <c r="BA365" s="123">
        <v>0</v>
      </c>
      <c r="BB365" s="120">
        <f t="shared" ref="BB365:BB371" si="610">$BB$5</f>
        <v>0.85</v>
      </c>
      <c r="BC365" s="121">
        <f t="shared" ref="BC365:BC371" si="611">ROUND(BA365/BB365,2)</f>
        <v>0</v>
      </c>
      <c r="BD365" s="121">
        <v>0</v>
      </c>
      <c r="BE365" s="121">
        <f t="shared" ref="BE365:BE371" si="612">BC365+BD365</f>
        <v>0</v>
      </c>
      <c r="BF365" s="122">
        <f t="shared" ref="BF365:BF371" si="613">ROUND((AD365+AE365)-(BE365),2)</f>
        <v>0</v>
      </c>
      <c r="BG365" s="295">
        <f>U365-V365-W365-X365-AM365-AV365-BE365</f>
        <v>0</v>
      </c>
      <c r="BH365" s="305">
        <v>0</v>
      </c>
      <c r="BI365" s="306">
        <v>0</v>
      </c>
      <c r="BJ365" s="306">
        <v>0</v>
      </c>
      <c r="BK365" s="307">
        <v>0</v>
      </c>
      <c r="BL365" s="307">
        <v>0</v>
      </c>
    </row>
    <row r="366" spans="1:119" ht="12.75" customHeight="1" x14ac:dyDescent="0.2">
      <c r="A366" s="827" t="s">
        <v>68</v>
      </c>
      <c r="B366" s="828"/>
      <c r="C366" s="828"/>
      <c r="D366" s="828"/>
      <c r="E366" s="828"/>
      <c r="F366" s="828"/>
      <c r="G366" s="828"/>
      <c r="H366" s="828"/>
      <c r="I366" s="828"/>
      <c r="J366" s="829"/>
      <c r="K366" s="711"/>
      <c r="L366" s="611">
        <f t="shared" si="599"/>
        <v>0.85</v>
      </c>
      <c r="M366" s="245"/>
      <c r="N366" s="383"/>
      <c r="O366" s="383"/>
      <c r="P366" s="383"/>
      <c r="Q366" s="383"/>
      <c r="R366" s="595">
        <f t="shared" si="600"/>
        <v>0</v>
      </c>
      <c r="S366" s="383"/>
      <c r="T366" s="415"/>
      <c r="U366" s="382">
        <f t="shared" si="601"/>
        <v>0</v>
      </c>
      <c r="V366" s="350">
        <v>0</v>
      </c>
      <c r="W366" s="355">
        <v>0</v>
      </c>
      <c r="X366" s="355">
        <v>0</v>
      </c>
      <c r="Y366" s="432">
        <v>0</v>
      </c>
      <c r="Z366" s="287">
        <v>0</v>
      </c>
      <c r="AA366" s="287">
        <v>0</v>
      </c>
      <c r="AB366" s="225">
        <v>0</v>
      </c>
      <c r="AC366" s="225">
        <v>0</v>
      </c>
      <c r="AD366" s="227">
        <v>0</v>
      </c>
      <c r="AE366" s="304">
        <v>0</v>
      </c>
      <c r="AF366" s="116"/>
      <c r="AG366" s="117"/>
      <c r="AH366" s="118"/>
      <c r="AI366" s="119">
        <v>0</v>
      </c>
      <c r="AJ366" s="120">
        <f t="shared" si="602"/>
        <v>0.85</v>
      </c>
      <c r="AK366" s="121">
        <f t="shared" si="603"/>
        <v>0</v>
      </c>
      <c r="AL366" s="121">
        <v>0</v>
      </c>
      <c r="AM366" s="121">
        <f t="shared" si="604"/>
        <v>0</v>
      </c>
      <c r="AN366" s="122">
        <f t="shared" si="605"/>
        <v>0</v>
      </c>
      <c r="AO366" s="116"/>
      <c r="AP366" s="117"/>
      <c r="AQ366" s="117"/>
      <c r="AR366" s="123">
        <v>0</v>
      </c>
      <c r="AS366" s="120">
        <f t="shared" si="606"/>
        <v>0.85</v>
      </c>
      <c r="AT366" s="121">
        <f t="shared" si="607"/>
        <v>0</v>
      </c>
      <c r="AU366" s="121">
        <v>0</v>
      </c>
      <c r="AV366" s="121">
        <f t="shared" si="608"/>
        <v>0</v>
      </c>
      <c r="AW366" s="122">
        <f t="shared" si="609"/>
        <v>0</v>
      </c>
      <c r="AX366" s="116"/>
      <c r="AY366" s="117"/>
      <c r="AZ366" s="117"/>
      <c r="BA366" s="123">
        <v>0</v>
      </c>
      <c r="BB366" s="120">
        <f t="shared" si="610"/>
        <v>0.85</v>
      </c>
      <c r="BC366" s="121">
        <f t="shared" si="611"/>
        <v>0</v>
      </c>
      <c r="BD366" s="121">
        <v>0</v>
      </c>
      <c r="BE366" s="121">
        <f t="shared" si="612"/>
        <v>0</v>
      </c>
      <c r="BF366" s="122">
        <f t="shared" si="613"/>
        <v>0</v>
      </c>
      <c r="BG366" s="295">
        <f t="shared" ref="BG366:BG371" si="614">U366-V366-W366-X366-AM366-AV366-BE366</f>
        <v>0</v>
      </c>
      <c r="BH366" s="296">
        <v>0</v>
      </c>
      <c r="BI366" s="297">
        <v>0</v>
      </c>
      <c r="BJ366" s="297">
        <v>0</v>
      </c>
      <c r="BK366" s="298">
        <v>0</v>
      </c>
      <c r="BL366" s="298">
        <v>0</v>
      </c>
    </row>
    <row r="367" spans="1:119" x14ac:dyDescent="0.2">
      <c r="A367" s="827"/>
      <c r="B367" s="828"/>
      <c r="C367" s="828"/>
      <c r="D367" s="828"/>
      <c r="E367" s="828"/>
      <c r="F367" s="828"/>
      <c r="G367" s="828"/>
      <c r="H367" s="828"/>
      <c r="I367" s="828"/>
      <c r="J367" s="829"/>
      <c r="K367" s="247">
        <v>0</v>
      </c>
      <c r="L367" s="611">
        <f t="shared" si="599"/>
        <v>0.85</v>
      </c>
      <c r="M367" s="245">
        <f>ROUND(K367/L367,2)</f>
        <v>0</v>
      </c>
      <c r="N367" s="383"/>
      <c r="O367" s="383"/>
      <c r="P367" s="383"/>
      <c r="Q367" s="383"/>
      <c r="R367" s="595">
        <f t="shared" si="600"/>
        <v>0</v>
      </c>
      <c r="S367" s="383"/>
      <c r="T367" s="415"/>
      <c r="U367" s="382">
        <f t="shared" si="601"/>
        <v>0</v>
      </c>
      <c r="V367" s="350">
        <v>0</v>
      </c>
      <c r="W367" s="355">
        <v>0</v>
      </c>
      <c r="X367" s="355">
        <v>0</v>
      </c>
      <c r="Y367" s="432">
        <v>0</v>
      </c>
      <c r="Z367" s="287">
        <v>0</v>
      </c>
      <c r="AA367" s="287">
        <v>0</v>
      </c>
      <c r="AB367" s="225">
        <v>0</v>
      </c>
      <c r="AC367" s="225">
        <v>0</v>
      </c>
      <c r="AD367" s="227">
        <v>0</v>
      </c>
      <c r="AE367" s="304">
        <v>0</v>
      </c>
      <c r="AF367" s="138"/>
      <c r="AG367" s="117"/>
      <c r="AH367" s="118"/>
      <c r="AI367" s="119">
        <v>0</v>
      </c>
      <c r="AJ367" s="120">
        <f t="shared" si="602"/>
        <v>0.85</v>
      </c>
      <c r="AK367" s="121">
        <f t="shared" si="603"/>
        <v>0</v>
      </c>
      <c r="AL367" s="121">
        <v>0</v>
      </c>
      <c r="AM367" s="121">
        <f t="shared" si="604"/>
        <v>0</v>
      </c>
      <c r="AN367" s="122">
        <f t="shared" si="605"/>
        <v>0</v>
      </c>
      <c r="AO367" s="138"/>
      <c r="AP367" s="117"/>
      <c r="AQ367" s="117"/>
      <c r="AR367" s="123">
        <v>0</v>
      </c>
      <c r="AS367" s="120">
        <f t="shared" si="606"/>
        <v>0.85</v>
      </c>
      <c r="AT367" s="121">
        <f t="shared" si="607"/>
        <v>0</v>
      </c>
      <c r="AU367" s="121">
        <v>0</v>
      </c>
      <c r="AV367" s="121">
        <f t="shared" si="608"/>
        <v>0</v>
      </c>
      <c r="AW367" s="122">
        <f t="shared" si="609"/>
        <v>0</v>
      </c>
      <c r="AX367" s="138"/>
      <c r="AY367" s="117"/>
      <c r="AZ367" s="117"/>
      <c r="BA367" s="123">
        <v>0</v>
      </c>
      <c r="BB367" s="120">
        <f t="shared" si="610"/>
        <v>0.85</v>
      </c>
      <c r="BC367" s="121">
        <f t="shared" si="611"/>
        <v>0</v>
      </c>
      <c r="BD367" s="121">
        <v>0</v>
      </c>
      <c r="BE367" s="121">
        <f t="shared" si="612"/>
        <v>0</v>
      </c>
      <c r="BF367" s="122">
        <f t="shared" si="613"/>
        <v>0</v>
      </c>
      <c r="BG367" s="295">
        <f t="shared" si="614"/>
        <v>0</v>
      </c>
      <c r="BH367" s="305">
        <v>0</v>
      </c>
      <c r="BI367" s="306">
        <v>0</v>
      </c>
      <c r="BJ367" s="306">
        <v>0</v>
      </c>
      <c r="BK367" s="307">
        <v>0</v>
      </c>
      <c r="BL367" s="307">
        <v>0</v>
      </c>
    </row>
    <row r="368" spans="1:119" x14ac:dyDescent="0.2">
      <c r="A368" s="827"/>
      <c r="B368" s="828"/>
      <c r="C368" s="828"/>
      <c r="D368" s="828"/>
      <c r="E368" s="828"/>
      <c r="F368" s="828"/>
      <c r="G368" s="828"/>
      <c r="H368" s="828"/>
      <c r="I368" s="828"/>
      <c r="J368" s="829"/>
      <c r="K368" s="247">
        <v>0</v>
      </c>
      <c r="L368" s="611">
        <f t="shared" si="599"/>
        <v>0.85</v>
      </c>
      <c r="M368" s="245">
        <f>ROUND(K368/L368,2)</f>
        <v>0</v>
      </c>
      <c r="N368" s="383"/>
      <c r="O368" s="383"/>
      <c r="P368" s="383"/>
      <c r="Q368" s="383"/>
      <c r="R368" s="595">
        <f t="shared" si="600"/>
        <v>0</v>
      </c>
      <c r="S368" s="383"/>
      <c r="T368" s="415"/>
      <c r="U368" s="382">
        <f t="shared" si="601"/>
        <v>0</v>
      </c>
      <c r="V368" s="350">
        <v>0</v>
      </c>
      <c r="W368" s="355">
        <v>0</v>
      </c>
      <c r="X368" s="355">
        <v>0</v>
      </c>
      <c r="Y368" s="432">
        <v>0</v>
      </c>
      <c r="Z368" s="287">
        <v>0</v>
      </c>
      <c r="AA368" s="287">
        <v>0</v>
      </c>
      <c r="AB368" s="225">
        <v>0</v>
      </c>
      <c r="AC368" s="225">
        <v>0</v>
      </c>
      <c r="AD368" s="227">
        <v>0</v>
      </c>
      <c r="AE368" s="304">
        <v>0</v>
      </c>
      <c r="AF368" s="138"/>
      <c r="AG368" s="117"/>
      <c r="AH368" s="118"/>
      <c r="AI368" s="119">
        <v>0</v>
      </c>
      <c r="AJ368" s="120">
        <f t="shared" si="602"/>
        <v>0.85</v>
      </c>
      <c r="AK368" s="121">
        <f t="shared" si="603"/>
        <v>0</v>
      </c>
      <c r="AL368" s="121">
        <v>0</v>
      </c>
      <c r="AM368" s="121">
        <f t="shared" si="604"/>
        <v>0</v>
      </c>
      <c r="AN368" s="122">
        <f t="shared" si="605"/>
        <v>0</v>
      </c>
      <c r="AO368" s="138"/>
      <c r="AP368" s="117"/>
      <c r="AQ368" s="117"/>
      <c r="AR368" s="123">
        <v>0</v>
      </c>
      <c r="AS368" s="120">
        <f t="shared" si="606"/>
        <v>0.85</v>
      </c>
      <c r="AT368" s="121">
        <f t="shared" si="607"/>
        <v>0</v>
      </c>
      <c r="AU368" s="121">
        <v>0</v>
      </c>
      <c r="AV368" s="121">
        <f t="shared" si="608"/>
        <v>0</v>
      </c>
      <c r="AW368" s="122">
        <f t="shared" si="609"/>
        <v>0</v>
      </c>
      <c r="AX368" s="138"/>
      <c r="AY368" s="117"/>
      <c r="AZ368" s="117"/>
      <c r="BA368" s="123">
        <v>0</v>
      </c>
      <c r="BB368" s="120">
        <f t="shared" si="610"/>
        <v>0.85</v>
      </c>
      <c r="BC368" s="121">
        <f t="shared" si="611"/>
        <v>0</v>
      </c>
      <c r="BD368" s="121">
        <v>0</v>
      </c>
      <c r="BE368" s="121">
        <f t="shared" si="612"/>
        <v>0</v>
      </c>
      <c r="BF368" s="122">
        <f t="shared" si="613"/>
        <v>0</v>
      </c>
      <c r="BG368" s="295">
        <f t="shared" si="614"/>
        <v>0</v>
      </c>
      <c r="BH368" s="305">
        <v>0</v>
      </c>
      <c r="BI368" s="306">
        <v>0</v>
      </c>
      <c r="BJ368" s="306">
        <v>0</v>
      </c>
      <c r="BK368" s="307">
        <v>0</v>
      </c>
      <c r="BL368" s="307">
        <v>0</v>
      </c>
    </row>
    <row r="369" spans="1:119" x14ac:dyDescent="0.2">
      <c r="A369" s="827"/>
      <c r="B369" s="828"/>
      <c r="C369" s="828"/>
      <c r="D369" s="828"/>
      <c r="E369" s="828"/>
      <c r="F369" s="828"/>
      <c r="G369" s="828"/>
      <c r="H369" s="828"/>
      <c r="I369" s="828"/>
      <c r="J369" s="829"/>
      <c r="K369" s="247">
        <v>0</v>
      </c>
      <c r="L369" s="611">
        <f t="shared" si="599"/>
        <v>0.85</v>
      </c>
      <c r="M369" s="245">
        <f>ROUND(K369/L369,2)</f>
        <v>0</v>
      </c>
      <c r="N369" s="383"/>
      <c r="O369" s="383"/>
      <c r="P369" s="383"/>
      <c r="Q369" s="383"/>
      <c r="R369" s="595">
        <f t="shared" si="600"/>
        <v>0</v>
      </c>
      <c r="S369" s="383"/>
      <c r="T369" s="415"/>
      <c r="U369" s="382">
        <f t="shared" si="601"/>
        <v>0</v>
      </c>
      <c r="V369" s="350">
        <v>0</v>
      </c>
      <c r="W369" s="355">
        <v>0</v>
      </c>
      <c r="X369" s="355">
        <v>0</v>
      </c>
      <c r="Y369" s="432">
        <v>0</v>
      </c>
      <c r="Z369" s="287">
        <v>0</v>
      </c>
      <c r="AA369" s="287">
        <v>0</v>
      </c>
      <c r="AB369" s="225">
        <v>0</v>
      </c>
      <c r="AC369" s="225">
        <v>0</v>
      </c>
      <c r="AD369" s="227">
        <v>0</v>
      </c>
      <c r="AE369" s="304">
        <v>0</v>
      </c>
      <c r="AF369" s="138"/>
      <c r="AG369" s="117"/>
      <c r="AH369" s="118"/>
      <c r="AI369" s="119">
        <v>0</v>
      </c>
      <c r="AJ369" s="120">
        <f t="shared" si="602"/>
        <v>0.85</v>
      </c>
      <c r="AK369" s="121">
        <f t="shared" si="603"/>
        <v>0</v>
      </c>
      <c r="AL369" s="121">
        <v>0</v>
      </c>
      <c r="AM369" s="121">
        <f t="shared" si="604"/>
        <v>0</v>
      </c>
      <c r="AN369" s="122">
        <f t="shared" si="605"/>
        <v>0</v>
      </c>
      <c r="AO369" s="138"/>
      <c r="AP369" s="117"/>
      <c r="AQ369" s="117"/>
      <c r="AR369" s="123">
        <v>0</v>
      </c>
      <c r="AS369" s="120">
        <f t="shared" si="606"/>
        <v>0.85</v>
      </c>
      <c r="AT369" s="121">
        <f t="shared" si="607"/>
        <v>0</v>
      </c>
      <c r="AU369" s="121">
        <v>0</v>
      </c>
      <c r="AV369" s="121">
        <f t="shared" si="608"/>
        <v>0</v>
      </c>
      <c r="AW369" s="122">
        <f t="shared" si="609"/>
        <v>0</v>
      </c>
      <c r="AX369" s="138"/>
      <c r="AY369" s="117"/>
      <c r="AZ369" s="117"/>
      <c r="BA369" s="123">
        <v>0</v>
      </c>
      <c r="BB369" s="120">
        <f t="shared" si="610"/>
        <v>0.85</v>
      </c>
      <c r="BC369" s="121">
        <f t="shared" si="611"/>
        <v>0</v>
      </c>
      <c r="BD369" s="121">
        <v>0</v>
      </c>
      <c r="BE369" s="121">
        <f t="shared" si="612"/>
        <v>0</v>
      </c>
      <c r="BF369" s="122">
        <f t="shared" si="613"/>
        <v>0</v>
      </c>
      <c r="BG369" s="295">
        <f t="shared" si="614"/>
        <v>0</v>
      </c>
      <c r="BH369" s="305">
        <v>0</v>
      </c>
      <c r="BI369" s="306">
        <v>0</v>
      </c>
      <c r="BJ369" s="306">
        <v>0</v>
      </c>
      <c r="BK369" s="307">
        <v>0</v>
      </c>
      <c r="BL369" s="307">
        <v>0</v>
      </c>
    </row>
    <row r="370" spans="1:119" x14ac:dyDescent="0.2">
      <c r="A370" s="827"/>
      <c r="B370" s="828"/>
      <c r="C370" s="828"/>
      <c r="D370" s="828"/>
      <c r="E370" s="828"/>
      <c r="F370" s="828"/>
      <c r="G370" s="828"/>
      <c r="H370" s="828"/>
      <c r="I370" s="828"/>
      <c r="J370" s="829"/>
      <c r="K370" s="247">
        <v>0</v>
      </c>
      <c r="L370" s="611">
        <f t="shared" si="599"/>
        <v>0.85</v>
      </c>
      <c r="M370" s="245">
        <f>ROUND(K370/L370,2)</f>
        <v>0</v>
      </c>
      <c r="N370" s="383"/>
      <c r="O370" s="383"/>
      <c r="P370" s="383"/>
      <c r="Q370" s="383"/>
      <c r="R370" s="595">
        <f t="shared" si="600"/>
        <v>0</v>
      </c>
      <c r="S370" s="383"/>
      <c r="T370" s="415"/>
      <c r="U370" s="382">
        <f t="shared" si="601"/>
        <v>0</v>
      </c>
      <c r="V370" s="350">
        <v>0</v>
      </c>
      <c r="W370" s="355">
        <v>0</v>
      </c>
      <c r="X370" s="355">
        <v>0</v>
      </c>
      <c r="Y370" s="432">
        <v>0</v>
      </c>
      <c r="Z370" s="287">
        <v>0</v>
      </c>
      <c r="AA370" s="287">
        <v>0</v>
      </c>
      <c r="AB370" s="225">
        <v>0</v>
      </c>
      <c r="AC370" s="225">
        <v>0</v>
      </c>
      <c r="AD370" s="227">
        <v>0</v>
      </c>
      <c r="AE370" s="304">
        <v>0</v>
      </c>
      <c r="AF370" s="138"/>
      <c r="AG370" s="117"/>
      <c r="AH370" s="118"/>
      <c r="AI370" s="119">
        <v>0</v>
      </c>
      <c r="AJ370" s="120">
        <f t="shared" si="602"/>
        <v>0.85</v>
      </c>
      <c r="AK370" s="121">
        <f t="shared" si="603"/>
        <v>0</v>
      </c>
      <c r="AL370" s="121">
        <v>0</v>
      </c>
      <c r="AM370" s="121">
        <f t="shared" si="604"/>
        <v>0</v>
      </c>
      <c r="AN370" s="122">
        <f t="shared" si="605"/>
        <v>0</v>
      </c>
      <c r="AO370" s="138"/>
      <c r="AP370" s="117"/>
      <c r="AQ370" s="117"/>
      <c r="AR370" s="123">
        <v>0</v>
      </c>
      <c r="AS370" s="120">
        <f t="shared" si="606"/>
        <v>0.85</v>
      </c>
      <c r="AT370" s="121">
        <f t="shared" si="607"/>
        <v>0</v>
      </c>
      <c r="AU370" s="121">
        <v>0</v>
      </c>
      <c r="AV370" s="121">
        <f t="shared" si="608"/>
        <v>0</v>
      </c>
      <c r="AW370" s="122">
        <f t="shared" si="609"/>
        <v>0</v>
      </c>
      <c r="AX370" s="138"/>
      <c r="AY370" s="117"/>
      <c r="AZ370" s="117"/>
      <c r="BA370" s="123">
        <v>0</v>
      </c>
      <c r="BB370" s="120">
        <f t="shared" si="610"/>
        <v>0.85</v>
      </c>
      <c r="BC370" s="121">
        <f t="shared" si="611"/>
        <v>0</v>
      </c>
      <c r="BD370" s="121">
        <v>0</v>
      </c>
      <c r="BE370" s="121">
        <f t="shared" si="612"/>
        <v>0</v>
      </c>
      <c r="BF370" s="122">
        <f t="shared" si="613"/>
        <v>0</v>
      </c>
      <c r="BG370" s="295">
        <f t="shared" si="614"/>
        <v>0</v>
      </c>
      <c r="BH370" s="305">
        <v>0</v>
      </c>
      <c r="BI370" s="306">
        <v>0</v>
      </c>
      <c r="BJ370" s="306">
        <v>0</v>
      </c>
      <c r="BK370" s="307">
        <v>0</v>
      </c>
      <c r="BL370" s="307">
        <v>0</v>
      </c>
    </row>
    <row r="371" spans="1:119" x14ac:dyDescent="0.2">
      <c r="A371" s="827"/>
      <c r="B371" s="828"/>
      <c r="C371" s="828"/>
      <c r="D371" s="828"/>
      <c r="E371" s="828"/>
      <c r="F371" s="828"/>
      <c r="G371" s="828"/>
      <c r="H371" s="828"/>
      <c r="I371" s="828"/>
      <c r="J371" s="829"/>
      <c r="K371" s="247">
        <v>0</v>
      </c>
      <c r="L371" s="611">
        <f t="shared" si="599"/>
        <v>0.85</v>
      </c>
      <c r="M371" s="245">
        <f>ROUND(K371/L371,2)</f>
        <v>0</v>
      </c>
      <c r="N371" s="383"/>
      <c r="O371" s="383"/>
      <c r="P371" s="383"/>
      <c r="Q371" s="383"/>
      <c r="R371" s="595">
        <f t="shared" si="600"/>
        <v>0</v>
      </c>
      <c r="S371" s="383"/>
      <c r="T371" s="415"/>
      <c r="U371" s="382">
        <f t="shared" si="601"/>
        <v>0</v>
      </c>
      <c r="V371" s="350">
        <v>0</v>
      </c>
      <c r="W371" s="355">
        <v>0</v>
      </c>
      <c r="X371" s="355">
        <v>0</v>
      </c>
      <c r="Y371" s="432">
        <v>0</v>
      </c>
      <c r="Z371" s="287">
        <v>0</v>
      </c>
      <c r="AA371" s="287">
        <v>0</v>
      </c>
      <c r="AB371" s="225">
        <v>0</v>
      </c>
      <c r="AC371" s="225">
        <v>0</v>
      </c>
      <c r="AD371" s="227">
        <v>0</v>
      </c>
      <c r="AE371" s="304">
        <v>0</v>
      </c>
      <c r="AF371" s="138"/>
      <c r="AG371" s="117"/>
      <c r="AH371" s="118"/>
      <c r="AI371" s="119">
        <v>0</v>
      </c>
      <c r="AJ371" s="120">
        <f t="shared" si="602"/>
        <v>0.85</v>
      </c>
      <c r="AK371" s="121">
        <f t="shared" si="603"/>
        <v>0</v>
      </c>
      <c r="AL371" s="121">
        <v>0</v>
      </c>
      <c r="AM371" s="121">
        <f t="shared" si="604"/>
        <v>0</v>
      </c>
      <c r="AN371" s="122">
        <f t="shared" si="605"/>
        <v>0</v>
      </c>
      <c r="AO371" s="138"/>
      <c r="AP371" s="117"/>
      <c r="AQ371" s="117"/>
      <c r="AR371" s="123">
        <v>0</v>
      </c>
      <c r="AS371" s="120">
        <f t="shared" si="606"/>
        <v>0.85</v>
      </c>
      <c r="AT371" s="121">
        <f t="shared" si="607"/>
        <v>0</v>
      </c>
      <c r="AU371" s="121">
        <v>0</v>
      </c>
      <c r="AV371" s="121">
        <f t="shared" si="608"/>
        <v>0</v>
      </c>
      <c r="AW371" s="122">
        <f t="shared" si="609"/>
        <v>0</v>
      </c>
      <c r="AX371" s="138"/>
      <c r="AY371" s="117"/>
      <c r="AZ371" s="117"/>
      <c r="BA371" s="123">
        <v>0</v>
      </c>
      <c r="BB371" s="120">
        <f t="shared" si="610"/>
        <v>0.85</v>
      </c>
      <c r="BC371" s="121">
        <f t="shared" si="611"/>
        <v>0</v>
      </c>
      <c r="BD371" s="121">
        <v>0</v>
      </c>
      <c r="BE371" s="121">
        <f t="shared" si="612"/>
        <v>0</v>
      </c>
      <c r="BF371" s="122">
        <f t="shared" si="613"/>
        <v>0</v>
      </c>
      <c r="BG371" s="295">
        <f t="shared" si="614"/>
        <v>0</v>
      </c>
      <c r="BH371" s="305">
        <v>0</v>
      </c>
      <c r="BI371" s="306">
        <v>0</v>
      </c>
      <c r="BJ371" s="306">
        <v>0</v>
      </c>
      <c r="BK371" s="307">
        <v>0</v>
      </c>
      <c r="BL371" s="307">
        <v>0</v>
      </c>
    </row>
    <row r="372" spans="1:119" s="311" customFormat="1" ht="13.5" thickBot="1" x14ac:dyDescent="0.25">
      <c r="A372" s="843" t="s">
        <v>69</v>
      </c>
      <c r="B372" s="844"/>
      <c r="C372" s="844"/>
      <c r="D372" s="844"/>
      <c r="E372" s="844"/>
      <c r="F372" s="844"/>
      <c r="G372" s="844"/>
      <c r="H372" s="844"/>
      <c r="I372" s="844"/>
      <c r="J372" s="844"/>
      <c r="K372" s="844"/>
      <c r="L372" s="845"/>
      <c r="M372" s="250">
        <f t="shared" ref="M372:X372" si="615">SUM(M365:M371)</f>
        <v>0</v>
      </c>
      <c r="N372" s="392">
        <f t="shared" si="615"/>
        <v>0</v>
      </c>
      <c r="O372" s="392">
        <f t="shared" si="615"/>
        <v>0</v>
      </c>
      <c r="P372" s="392">
        <f t="shared" si="615"/>
        <v>0</v>
      </c>
      <c r="Q372" s="390">
        <f t="shared" si="615"/>
        <v>0</v>
      </c>
      <c r="R372" s="390">
        <f t="shared" si="615"/>
        <v>0</v>
      </c>
      <c r="S372" s="390">
        <f t="shared" si="615"/>
        <v>0</v>
      </c>
      <c r="T372" s="391">
        <f t="shared" si="615"/>
        <v>0</v>
      </c>
      <c r="U372" s="414">
        <f t="shared" si="615"/>
        <v>0</v>
      </c>
      <c r="V372" s="352">
        <f t="shared" si="615"/>
        <v>0</v>
      </c>
      <c r="W372" s="353">
        <f t="shared" si="615"/>
        <v>0</v>
      </c>
      <c r="X372" s="353">
        <f t="shared" si="615"/>
        <v>0</v>
      </c>
      <c r="Y372" s="431"/>
      <c r="Z372" s="135">
        <f t="shared" ref="Z372:AE372" si="616">SUM(Z365:Z371)</f>
        <v>0</v>
      </c>
      <c r="AA372" s="135">
        <f t="shared" si="616"/>
        <v>0</v>
      </c>
      <c r="AB372" s="135">
        <f t="shared" si="616"/>
        <v>0</v>
      </c>
      <c r="AC372" s="135">
        <f t="shared" si="616"/>
        <v>0</v>
      </c>
      <c r="AD372" s="135">
        <f t="shared" si="616"/>
        <v>0</v>
      </c>
      <c r="AE372" s="136">
        <f t="shared" si="616"/>
        <v>0</v>
      </c>
      <c r="AF372" s="204"/>
      <c r="AG372" s="144"/>
      <c r="AH372" s="145"/>
      <c r="AI372" s="129"/>
      <c r="AJ372" s="146"/>
      <c r="AK372" s="131">
        <f>SUM(AK365:AK371)</f>
        <v>0</v>
      </c>
      <c r="AL372" s="131">
        <f>SUM(AL365:AL371)</f>
        <v>0</v>
      </c>
      <c r="AM372" s="131">
        <f>SUM(AM365:AM371)</f>
        <v>0</v>
      </c>
      <c r="AN372" s="132">
        <f>SUM(AN365:AN371)</f>
        <v>0</v>
      </c>
      <c r="AO372" s="204"/>
      <c r="AP372" s="144"/>
      <c r="AQ372" s="144"/>
      <c r="AR372" s="147"/>
      <c r="AS372" s="148"/>
      <c r="AT372" s="135">
        <f>SUM(AT365:AT371)</f>
        <v>0</v>
      </c>
      <c r="AU372" s="131">
        <f>SUM(AU365:AU371)</f>
        <v>0</v>
      </c>
      <c r="AV372" s="131">
        <f>SUM(AV365:AV371)</f>
        <v>0</v>
      </c>
      <c r="AW372" s="136">
        <f>SUM(AW365:AW371)</f>
        <v>0</v>
      </c>
      <c r="AX372" s="204"/>
      <c r="AY372" s="144"/>
      <c r="AZ372" s="144"/>
      <c r="BA372" s="147"/>
      <c r="BB372" s="148"/>
      <c r="BC372" s="135">
        <f t="shared" ref="BC372:BL372" si="617">SUM(BC365:BC371)</f>
        <v>0</v>
      </c>
      <c r="BD372" s="131">
        <f t="shared" si="617"/>
        <v>0</v>
      </c>
      <c r="BE372" s="131">
        <f t="shared" si="617"/>
        <v>0</v>
      </c>
      <c r="BF372" s="136">
        <f t="shared" si="617"/>
        <v>0</v>
      </c>
      <c r="BG372" s="339">
        <f t="shared" si="617"/>
        <v>0</v>
      </c>
      <c r="BH372" s="340">
        <f t="shared" si="617"/>
        <v>0</v>
      </c>
      <c r="BI372" s="291">
        <f t="shared" si="617"/>
        <v>0</v>
      </c>
      <c r="BJ372" s="291">
        <f t="shared" si="617"/>
        <v>0</v>
      </c>
      <c r="BK372" s="338">
        <f t="shared" si="617"/>
        <v>0</v>
      </c>
      <c r="BL372" s="338">
        <f t="shared" si="617"/>
        <v>0</v>
      </c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</row>
    <row r="373" spans="1:119" s="293" customFormat="1" x14ac:dyDescent="0.2">
      <c r="A373" s="272" t="s">
        <v>79</v>
      </c>
      <c r="B373" s="273"/>
      <c r="C373" s="273"/>
      <c r="D373" s="273"/>
      <c r="E373" s="273"/>
      <c r="F373" s="273"/>
      <c r="G373" s="273"/>
      <c r="H373" s="273"/>
      <c r="I373" s="273"/>
      <c r="J373" s="274"/>
      <c r="K373" s="862" t="s">
        <v>86</v>
      </c>
      <c r="L373" s="862"/>
      <c r="M373" s="862"/>
      <c r="N373" s="377"/>
      <c r="O373" s="377"/>
      <c r="P373" s="377"/>
      <c r="Q373" s="377"/>
      <c r="R373" s="377"/>
      <c r="S373" s="377"/>
      <c r="T373" s="378"/>
      <c r="U373" s="349"/>
      <c r="V373" s="348"/>
      <c r="W373" s="349"/>
      <c r="X373" s="349"/>
      <c r="Y373" s="425"/>
      <c r="Z373" s="109"/>
      <c r="AA373" s="109"/>
      <c r="AB373" s="109"/>
      <c r="AC373" s="109"/>
      <c r="AD373" s="109"/>
      <c r="AE373" s="115"/>
      <c r="AF373" s="108"/>
      <c r="AG373" s="109"/>
      <c r="AH373" s="109"/>
      <c r="AI373" s="110"/>
      <c r="AJ373" s="137"/>
      <c r="AK373" s="111"/>
      <c r="AL373" s="111"/>
      <c r="AM373" s="111"/>
      <c r="AN373" s="112"/>
      <c r="AO373" s="108"/>
      <c r="AP373" s="109"/>
      <c r="AQ373" s="109"/>
      <c r="AR373" s="113"/>
      <c r="AS373" s="114"/>
      <c r="AT373" s="109"/>
      <c r="AU373" s="111"/>
      <c r="AV373" s="111"/>
      <c r="AW373" s="115"/>
      <c r="AX373" s="108"/>
      <c r="AY373" s="109"/>
      <c r="AZ373" s="109"/>
      <c r="BA373" s="113"/>
      <c r="BB373" s="114"/>
      <c r="BC373" s="109"/>
      <c r="BD373" s="111"/>
      <c r="BE373" s="111"/>
      <c r="BF373" s="115"/>
      <c r="BG373" s="108"/>
      <c r="BH373" s="108"/>
      <c r="BI373" s="109"/>
      <c r="BJ373" s="109"/>
      <c r="BK373" s="109"/>
      <c r="BL373" s="115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</row>
    <row r="374" spans="1:119" ht="12.75" customHeight="1" x14ac:dyDescent="0.2">
      <c r="A374" s="827" t="s">
        <v>80</v>
      </c>
      <c r="B374" s="828"/>
      <c r="C374" s="828"/>
      <c r="D374" s="828"/>
      <c r="E374" s="828"/>
      <c r="F374" s="828"/>
      <c r="G374" s="828"/>
      <c r="H374" s="828"/>
      <c r="I374" s="828"/>
      <c r="J374" s="829"/>
      <c r="K374" s="247">
        <v>0</v>
      </c>
      <c r="L374" s="611">
        <f t="shared" ref="L374:L379" si="618">$K$5</f>
        <v>0.85</v>
      </c>
      <c r="M374" s="245">
        <f t="shared" ref="M374:M379" si="619">ROUND(K374/L374,2)</f>
        <v>0</v>
      </c>
      <c r="N374" s="383"/>
      <c r="O374" s="383"/>
      <c r="P374" s="383"/>
      <c r="Q374" s="383"/>
      <c r="R374" s="595">
        <f>ROUND(M374,2)</f>
        <v>0</v>
      </c>
      <c r="S374" s="383"/>
      <c r="T374" s="415"/>
      <c r="U374" s="382">
        <f t="shared" ref="U374:U379" si="620">ROUND(N374+O374+P374+Q374+R374+S374+T374,2)</f>
        <v>0</v>
      </c>
      <c r="V374" s="350">
        <v>0</v>
      </c>
      <c r="W374" s="355">
        <v>0</v>
      </c>
      <c r="X374" s="355">
        <v>0</v>
      </c>
      <c r="Y374" s="432">
        <v>0</v>
      </c>
      <c r="Z374" s="287">
        <v>0</v>
      </c>
      <c r="AA374" s="287">
        <v>0</v>
      </c>
      <c r="AB374" s="225">
        <v>0</v>
      </c>
      <c r="AC374" s="225">
        <v>0</v>
      </c>
      <c r="AD374" s="227">
        <v>0</v>
      </c>
      <c r="AE374" s="304">
        <v>0</v>
      </c>
      <c r="AF374" s="138"/>
      <c r="AG374" s="117"/>
      <c r="AH374" s="118"/>
      <c r="AI374" s="119">
        <v>0</v>
      </c>
      <c r="AJ374" s="120">
        <f t="shared" ref="AJ374:AJ379" si="621">$AJ$5</f>
        <v>0.85</v>
      </c>
      <c r="AK374" s="121">
        <f t="shared" ref="AK374:AK379" si="622">ROUND(AI374/AJ374,2)</f>
        <v>0</v>
      </c>
      <c r="AL374" s="121">
        <v>0</v>
      </c>
      <c r="AM374" s="121">
        <f t="shared" ref="AM374:AM379" si="623">AK374+AL374</f>
        <v>0</v>
      </c>
      <c r="AN374" s="122">
        <f t="shared" ref="AN374:AN379" si="624">ROUND((Z374+AA374)-(AM374),2)</f>
        <v>0</v>
      </c>
      <c r="AO374" s="138"/>
      <c r="AP374" s="117"/>
      <c r="AQ374" s="117"/>
      <c r="AR374" s="123">
        <v>0</v>
      </c>
      <c r="AS374" s="120">
        <f t="shared" ref="AS374:AS379" si="625">$AS$5</f>
        <v>0.85</v>
      </c>
      <c r="AT374" s="121">
        <f t="shared" ref="AT374:AT379" si="626">ROUND(AR374/AS374,2)</f>
        <v>0</v>
      </c>
      <c r="AU374" s="121">
        <v>0</v>
      </c>
      <c r="AV374" s="121">
        <f t="shared" ref="AV374:AV379" si="627">AT374+AU374</f>
        <v>0</v>
      </c>
      <c r="AW374" s="122">
        <f t="shared" ref="AW374:AW379" si="628">ROUND((AB374+AC374)-(AV374),2)</f>
        <v>0</v>
      </c>
      <c r="AX374" s="138"/>
      <c r="AY374" s="117"/>
      <c r="AZ374" s="117"/>
      <c r="BA374" s="123">
        <v>0</v>
      </c>
      <c r="BB374" s="120">
        <f t="shared" ref="BB374:BB379" si="629">$BB$5</f>
        <v>0.85</v>
      </c>
      <c r="BC374" s="121">
        <f t="shared" ref="BC374:BC379" si="630">ROUND(BA374/BB374,2)</f>
        <v>0</v>
      </c>
      <c r="BD374" s="121">
        <v>0</v>
      </c>
      <c r="BE374" s="121">
        <f t="shared" ref="BE374:BE379" si="631">BC374+BD374</f>
        <v>0</v>
      </c>
      <c r="BF374" s="122">
        <f t="shared" ref="BF374:BF379" si="632">ROUND((AD374+AE374)-(BE374),2)</f>
        <v>0</v>
      </c>
      <c r="BG374" s="295">
        <f t="shared" ref="BG374:BG379" si="633">U374-V374-W374-X374-AM374-AV374-BE374</f>
        <v>0</v>
      </c>
      <c r="BH374" s="305">
        <v>0</v>
      </c>
      <c r="BI374" s="306">
        <v>0</v>
      </c>
      <c r="BJ374" s="306">
        <v>0</v>
      </c>
      <c r="BK374" s="307">
        <v>0</v>
      </c>
      <c r="BL374" s="307">
        <v>0</v>
      </c>
    </row>
    <row r="375" spans="1:119" ht="12.75" customHeight="1" x14ac:dyDescent="0.2">
      <c r="A375" s="827" t="s">
        <v>81</v>
      </c>
      <c r="B375" s="828"/>
      <c r="C375" s="828"/>
      <c r="D375" s="828"/>
      <c r="E375" s="828"/>
      <c r="F375" s="828"/>
      <c r="G375" s="828"/>
      <c r="H375" s="828"/>
      <c r="I375" s="828"/>
      <c r="J375" s="829"/>
      <c r="K375" s="247">
        <v>0</v>
      </c>
      <c r="L375" s="611">
        <f t="shared" si="618"/>
        <v>0.85</v>
      </c>
      <c r="M375" s="245">
        <f t="shared" si="619"/>
        <v>0</v>
      </c>
      <c r="N375" s="592">
        <f>$G$4*(M375/($G$4+$G$5))</f>
        <v>0</v>
      </c>
      <c r="O375" s="592">
        <f>$G$5*(M375/($G$4+$G$5))</f>
        <v>0</v>
      </c>
      <c r="P375" s="383"/>
      <c r="Q375" s="383"/>
      <c r="R375" s="383"/>
      <c r="S375" s="383"/>
      <c r="T375" s="415"/>
      <c r="U375" s="382">
        <f t="shared" si="620"/>
        <v>0</v>
      </c>
      <c r="V375" s="350">
        <v>0</v>
      </c>
      <c r="W375" s="355">
        <v>0</v>
      </c>
      <c r="X375" s="355">
        <v>0</v>
      </c>
      <c r="Y375" s="432">
        <v>0</v>
      </c>
      <c r="Z375" s="287">
        <v>0</v>
      </c>
      <c r="AA375" s="287">
        <v>0</v>
      </c>
      <c r="AB375" s="225">
        <v>0</v>
      </c>
      <c r="AC375" s="225">
        <v>0</v>
      </c>
      <c r="AD375" s="227">
        <v>0</v>
      </c>
      <c r="AE375" s="304">
        <v>0</v>
      </c>
      <c r="AF375" s="138"/>
      <c r="AG375" s="117"/>
      <c r="AH375" s="118"/>
      <c r="AI375" s="119">
        <v>0</v>
      </c>
      <c r="AJ375" s="120">
        <f t="shared" si="621"/>
        <v>0.85</v>
      </c>
      <c r="AK375" s="121">
        <f t="shared" si="622"/>
        <v>0</v>
      </c>
      <c r="AL375" s="121">
        <v>0</v>
      </c>
      <c r="AM375" s="121">
        <f t="shared" si="623"/>
        <v>0</v>
      </c>
      <c r="AN375" s="122">
        <f t="shared" si="624"/>
        <v>0</v>
      </c>
      <c r="AO375" s="138"/>
      <c r="AP375" s="117"/>
      <c r="AQ375" s="117"/>
      <c r="AR375" s="123">
        <v>0</v>
      </c>
      <c r="AS375" s="120">
        <f t="shared" si="625"/>
        <v>0.85</v>
      </c>
      <c r="AT375" s="121">
        <f t="shared" si="626"/>
        <v>0</v>
      </c>
      <c r="AU375" s="121">
        <v>0</v>
      </c>
      <c r="AV375" s="121">
        <f t="shared" si="627"/>
        <v>0</v>
      </c>
      <c r="AW375" s="122">
        <f t="shared" si="628"/>
        <v>0</v>
      </c>
      <c r="AX375" s="138"/>
      <c r="AY375" s="117"/>
      <c r="AZ375" s="117"/>
      <c r="BA375" s="123">
        <v>0</v>
      </c>
      <c r="BB375" s="120">
        <f t="shared" si="629"/>
        <v>0.85</v>
      </c>
      <c r="BC375" s="121">
        <f t="shared" si="630"/>
        <v>0</v>
      </c>
      <c r="BD375" s="121">
        <v>0</v>
      </c>
      <c r="BE375" s="121">
        <f t="shared" si="631"/>
        <v>0</v>
      </c>
      <c r="BF375" s="122">
        <f t="shared" si="632"/>
        <v>0</v>
      </c>
      <c r="BG375" s="295">
        <f t="shared" si="633"/>
        <v>0</v>
      </c>
      <c r="BH375" s="305">
        <v>0</v>
      </c>
      <c r="BI375" s="306">
        <v>0</v>
      </c>
      <c r="BJ375" s="306">
        <v>0</v>
      </c>
      <c r="BK375" s="307">
        <v>0</v>
      </c>
      <c r="BL375" s="307">
        <v>0</v>
      </c>
    </row>
    <row r="376" spans="1:119" x14ac:dyDescent="0.2">
      <c r="A376" s="827"/>
      <c r="B376" s="828"/>
      <c r="C376" s="828"/>
      <c r="D376" s="828"/>
      <c r="E376" s="828"/>
      <c r="F376" s="828"/>
      <c r="G376" s="828"/>
      <c r="H376" s="828"/>
      <c r="I376" s="828"/>
      <c r="J376" s="829"/>
      <c r="K376" s="247">
        <v>0</v>
      </c>
      <c r="L376" s="611">
        <f t="shared" si="618"/>
        <v>0.85</v>
      </c>
      <c r="M376" s="245">
        <f t="shared" si="619"/>
        <v>0</v>
      </c>
      <c r="N376" s="383"/>
      <c r="O376" s="383"/>
      <c r="P376" s="383"/>
      <c r="Q376" s="383"/>
      <c r="R376" s="595">
        <f>ROUND(M376,2)</f>
        <v>0</v>
      </c>
      <c r="S376" s="383"/>
      <c r="T376" s="415"/>
      <c r="U376" s="382">
        <f t="shared" si="620"/>
        <v>0</v>
      </c>
      <c r="V376" s="350">
        <v>0</v>
      </c>
      <c r="W376" s="355">
        <v>0</v>
      </c>
      <c r="X376" s="355">
        <v>0</v>
      </c>
      <c r="Y376" s="432">
        <v>0</v>
      </c>
      <c r="Z376" s="287">
        <v>0</v>
      </c>
      <c r="AA376" s="287">
        <v>0</v>
      </c>
      <c r="AB376" s="225">
        <v>0</v>
      </c>
      <c r="AC376" s="225">
        <v>0</v>
      </c>
      <c r="AD376" s="227">
        <v>0</v>
      </c>
      <c r="AE376" s="304">
        <v>0</v>
      </c>
      <c r="AF376" s="138"/>
      <c r="AG376" s="117"/>
      <c r="AH376" s="118"/>
      <c r="AI376" s="119">
        <v>0</v>
      </c>
      <c r="AJ376" s="120">
        <f t="shared" si="621"/>
        <v>0.85</v>
      </c>
      <c r="AK376" s="121">
        <f t="shared" si="622"/>
        <v>0</v>
      </c>
      <c r="AL376" s="121">
        <v>0</v>
      </c>
      <c r="AM376" s="121">
        <f t="shared" si="623"/>
        <v>0</v>
      </c>
      <c r="AN376" s="122">
        <f t="shared" si="624"/>
        <v>0</v>
      </c>
      <c r="AO376" s="138"/>
      <c r="AP376" s="117"/>
      <c r="AQ376" s="117"/>
      <c r="AR376" s="123">
        <v>0</v>
      </c>
      <c r="AS376" s="120">
        <f t="shared" si="625"/>
        <v>0.85</v>
      </c>
      <c r="AT376" s="121">
        <f t="shared" si="626"/>
        <v>0</v>
      </c>
      <c r="AU376" s="121">
        <v>0</v>
      </c>
      <c r="AV376" s="121">
        <f t="shared" si="627"/>
        <v>0</v>
      </c>
      <c r="AW376" s="122">
        <f t="shared" si="628"/>
        <v>0</v>
      </c>
      <c r="AX376" s="138"/>
      <c r="AY376" s="117"/>
      <c r="AZ376" s="117"/>
      <c r="BA376" s="123">
        <v>0</v>
      </c>
      <c r="BB376" s="120">
        <f t="shared" si="629"/>
        <v>0.85</v>
      </c>
      <c r="BC376" s="121">
        <f t="shared" si="630"/>
        <v>0</v>
      </c>
      <c r="BD376" s="121">
        <v>0</v>
      </c>
      <c r="BE376" s="121">
        <f t="shared" si="631"/>
        <v>0</v>
      </c>
      <c r="BF376" s="122">
        <f t="shared" si="632"/>
        <v>0</v>
      </c>
      <c r="BG376" s="295">
        <f t="shared" si="633"/>
        <v>0</v>
      </c>
      <c r="BH376" s="305">
        <v>0</v>
      </c>
      <c r="BI376" s="306">
        <v>0</v>
      </c>
      <c r="BJ376" s="306">
        <v>0</v>
      </c>
      <c r="BK376" s="307">
        <v>0</v>
      </c>
      <c r="BL376" s="307">
        <v>0</v>
      </c>
    </row>
    <row r="377" spans="1:119" x14ac:dyDescent="0.2">
      <c r="A377" s="827"/>
      <c r="B377" s="828"/>
      <c r="C377" s="828"/>
      <c r="D377" s="828"/>
      <c r="E377" s="828"/>
      <c r="F377" s="828"/>
      <c r="G377" s="828"/>
      <c r="H377" s="828"/>
      <c r="I377" s="828"/>
      <c r="J377" s="829"/>
      <c r="K377" s="247">
        <v>0</v>
      </c>
      <c r="L377" s="611">
        <f t="shared" si="618"/>
        <v>0.85</v>
      </c>
      <c r="M377" s="245">
        <f t="shared" si="619"/>
        <v>0</v>
      </c>
      <c r="N377" s="383"/>
      <c r="O377" s="383"/>
      <c r="P377" s="383"/>
      <c r="Q377" s="383"/>
      <c r="R377" s="595">
        <f>ROUND(M377,2)</f>
        <v>0</v>
      </c>
      <c r="S377" s="383"/>
      <c r="T377" s="415"/>
      <c r="U377" s="382">
        <f t="shared" si="620"/>
        <v>0</v>
      </c>
      <c r="V377" s="350">
        <v>0</v>
      </c>
      <c r="W377" s="355">
        <v>0</v>
      </c>
      <c r="X377" s="355">
        <v>0</v>
      </c>
      <c r="Y377" s="432">
        <v>0</v>
      </c>
      <c r="Z377" s="287">
        <v>0</v>
      </c>
      <c r="AA377" s="287">
        <v>0</v>
      </c>
      <c r="AB377" s="225">
        <v>0</v>
      </c>
      <c r="AC377" s="225">
        <v>0</v>
      </c>
      <c r="AD377" s="227">
        <v>0</v>
      </c>
      <c r="AE377" s="304">
        <v>0</v>
      </c>
      <c r="AF377" s="138"/>
      <c r="AG377" s="117"/>
      <c r="AH377" s="118"/>
      <c r="AI377" s="119">
        <v>0</v>
      </c>
      <c r="AJ377" s="120">
        <f t="shared" si="621"/>
        <v>0.85</v>
      </c>
      <c r="AK377" s="121">
        <f t="shared" si="622"/>
        <v>0</v>
      </c>
      <c r="AL377" s="121">
        <v>0</v>
      </c>
      <c r="AM377" s="121">
        <f t="shared" si="623"/>
        <v>0</v>
      </c>
      <c r="AN377" s="122">
        <f t="shared" si="624"/>
        <v>0</v>
      </c>
      <c r="AO377" s="138"/>
      <c r="AP377" s="117"/>
      <c r="AQ377" s="117"/>
      <c r="AR377" s="123">
        <v>0</v>
      </c>
      <c r="AS377" s="120">
        <f t="shared" si="625"/>
        <v>0.85</v>
      </c>
      <c r="AT377" s="121">
        <f t="shared" si="626"/>
        <v>0</v>
      </c>
      <c r="AU377" s="121">
        <v>0</v>
      </c>
      <c r="AV377" s="121">
        <f t="shared" si="627"/>
        <v>0</v>
      </c>
      <c r="AW377" s="122">
        <f t="shared" si="628"/>
        <v>0</v>
      </c>
      <c r="AX377" s="138"/>
      <c r="AY377" s="117"/>
      <c r="AZ377" s="117"/>
      <c r="BA377" s="123">
        <v>0</v>
      </c>
      <c r="BB377" s="120">
        <f t="shared" si="629"/>
        <v>0.85</v>
      </c>
      <c r="BC377" s="121">
        <f t="shared" si="630"/>
        <v>0</v>
      </c>
      <c r="BD377" s="121">
        <v>0</v>
      </c>
      <c r="BE377" s="121">
        <f t="shared" si="631"/>
        <v>0</v>
      </c>
      <c r="BF377" s="122">
        <f t="shared" si="632"/>
        <v>0</v>
      </c>
      <c r="BG377" s="295">
        <f t="shared" si="633"/>
        <v>0</v>
      </c>
      <c r="BH377" s="305">
        <v>0</v>
      </c>
      <c r="BI377" s="306">
        <v>0</v>
      </c>
      <c r="BJ377" s="306">
        <v>0</v>
      </c>
      <c r="BK377" s="307">
        <v>0</v>
      </c>
      <c r="BL377" s="307">
        <v>0</v>
      </c>
    </row>
    <row r="378" spans="1:119" x14ac:dyDescent="0.2">
      <c r="A378" s="827"/>
      <c r="B378" s="828"/>
      <c r="C378" s="828"/>
      <c r="D378" s="828"/>
      <c r="E378" s="828"/>
      <c r="F378" s="828"/>
      <c r="G378" s="828"/>
      <c r="H378" s="828"/>
      <c r="I378" s="828"/>
      <c r="J378" s="829"/>
      <c r="K378" s="247">
        <v>0</v>
      </c>
      <c r="L378" s="611">
        <f t="shared" si="618"/>
        <v>0.85</v>
      </c>
      <c r="M378" s="245">
        <f t="shared" si="619"/>
        <v>0</v>
      </c>
      <c r="N378" s="383"/>
      <c r="O378" s="383"/>
      <c r="P378" s="383"/>
      <c r="Q378" s="383"/>
      <c r="R378" s="595">
        <f>ROUND(M378,2)</f>
        <v>0</v>
      </c>
      <c r="S378" s="383"/>
      <c r="T378" s="415"/>
      <c r="U378" s="382">
        <f t="shared" si="620"/>
        <v>0</v>
      </c>
      <c r="V378" s="350">
        <v>0</v>
      </c>
      <c r="W378" s="355">
        <v>0</v>
      </c>
      <c r="X378" s="355">
        <v>0</v>
      </c>
      <c r="Y378" s="432">
        <v>0</v>
      </c>
      <c r="Z378" s="287">
        <v>0</v>
      </c>
      <c r="AA378" s="287">
        <v>0</v>
      </c>
      <c r="AB378" s="225">
        <v>0</v>
      </c>
      <c r="AC378" s="225">
        <v>0</v>
      </c>
      <c r="AD378" s="227">
        <v>0</v>
      </c>
      <c r="AE378" s="304">
        <v>0</v>
      </c>
      <c r="AF378" s="138"/>
      <c r="AG378" s="117"/>
      <c r="AH378" s="118"/>
      <c r="AI378" s="119">
        <v>0</v>
      </c>
      <c r="AJ378" s="120">
        <f t="shared" si="621"/>
        <v>0.85</v>
      </c>
      <c r="AK378" s="121">
        <f t="shared" si="622"/>
        <v>0</v>
      </c>
      <c r="AL378" s="121">
        <v>0</v>
      </c>
      <c r="AM378" s="121">
        <f t="shared" si="623"/>
        <v>0</v>
      </c>
      <c r="AN378" s="122">
        <f t="shared" si="624"/>
        <v>0</v>
      </c>
      <c r="AO378" s="138"/>
      <c r="AP378" s="117"/>
      <c r="AQ378" s="117"/>
      <c r="AR378" s="123">
        <v>0</v>
      </c>
      <c r="AS378" s="120">
        <f t="shared" si="625"/>
        <v>0.85</v>
      </c>
      <c r="AT378" s="121">
        <f t="shared" si="626"/>
        <v>0</v>
      </c>
      <c r="AU378" s="121">
        <v>0</v>
      </c>
      <c r="AV378" s="121">
        <f t="shared" si="627"/>
        <v>0</v>
      </c>
      <c r="AW378" s="122">
        <f t="shared" si="628"/>
        <v>0</v>
      </c>
      <c r="AX378" s="138"/>
      <c r="AY378" s="117"/>
      <c r="AZ378" s="117"/>
      <c r="BA378" s="123">
        <v>0</v>
      </c>
      <c r="BB378" s="120">
        <f t="shared" si="629"/>
        <v>0.85</v>
      </c>
      <c r="BC378" s="121">
        <f t="shared" si="630"/>
        <v>0</v>
      </c>
      <c r="BD378" s="121">
        <v>0</v>
      </c>
      <c r="BE378" s="121">
        <f t="shared" si="631"/>
        <v>0</v>
      </c>
      <c r="BF378" s="122">
        <f t="shared" si="632"/>
        <v>0</v>
      </c>
      <c r="BG378" s="295">
        <f t="shared" si="633"/>
        <v>0</v>
      </c>
      <c r="BH378" s="305">
        <v>0</v>
      </c>
      <c r="BI378" s="306">
        <v>0</v>
      </c>
      <c r="BJ378" s="306">
        <v>0</v>
      </c>
      <c r="BK378" s="307">
        <v>0</v>
      </c>
      <c r="BL378" s="307">
        <v>0</v>
      </c>
    </row>
    <row r="379" spans="1:119" x14ac:dyDescent="0.2">
      <c r="A379" s="827"/>
      <c r="B379" s="828"/>
      <c r="C379" s="828"/>
      <c r="D379" s="828"/>
      <c r="E379" s="828"/>
      <c r="F379" s="828"/>
      <c r="G379" s="828"/>
      <c r="H379" s="828"/>
      <c r="I379" s="828"/>
      <c r="J379" s="829"/>
      <c r="K379" s="247">
        <v>0</v>
      </c>
      <c r="L379" s="611">
        <f t="shared" si="618"/>
        <v>0.85</v>
      </c>
      <c r="M379" s="245">
        <f t="shared" si="619"/>
        <v>0</v>
      </c>
      <c r="N379" s="383"/>
      <c r="O379" s="383"/>
      <c r="P379" s="383"/>
      <c r="Q379" s="383"/>
      <c r="R379" s="595">
        <f>ROUND(M379,2)</f>
        <v>0</v>
      </c>
      <c r="S379" s="383"/>
      <c r="T379" s="415"/>
      <c r="U379" s="382">
        <f t="shared" si="620"/>
        <v>0</v>
      </c>
      <c r="V379" s="350">
        <v>0</v>
      </c>
      <c r="W379" s="355">
        <v>0</v>
      </c>
      <c r="X379" s="355">
        <v>0</v>
      </c>
      <c r="Y379" s="432">
        <v>0</v>
      </c>
      <c r="Z379" s="287">
        <v>0</v>
      </c>
      <c r="AA379" s="287">
        <v>0</v>
      </c>
      <c r="AB379" s="225">
        <v>0</v>
      </c>
      <c r="AC379" s="225">
        <v>0</v>
      </c>
      <c r="AD379" s="227">
        <v>0</v>
      </c>
      <c r="AE379" s="304">
        <v>0</v>
      </c>
      <c r="AF379" s="138"/>
      <c r="AG379" s="117"/>
      <c r="AH379" s="118"/>
      <c r="AI379" s="119">
        <v>0</v>
      </c>
      <c r="AJ379" s="120">
        <f t="shared" si="621"/>
        <v>0.85</v>
      </c>
      <c r="AK379" s="121">
        <f t="shared" si="622"/>
        <v>0</v>
      </c>
      <c r="AL379" s="121">
        <v>0</v>
      </c>
      <c r="AM379" s="121">
        <f t="shared" si="623"/>
        <v>0</v>
      </c>
      <c r="AN379" s="122">
        <f t="shared" si="624"/>
        <v>0</v>
      </c>
      <c r="AO379" s="138"/>
      <c r="AP379" s="117"/>
      <c r="AQ379" s="117"/>
      <c r="AR379" s="123">
        <v>0</v>
      </c>
      <c r="AS379" s="120">
        <f t="shared" si="625"/>
        <v>0.85</v>
      </c>
      <c r="AT379" s="121">
        <f t="shared" si="626"/>
        <v>0</v>
      </c>
      <c r="AU379" s="121">
        <v>0</v>
      </c>
      <c r="AV379" s="121">
        <f t="shared" si="627"/>
        <v>0</v>
      </c>
      <c r="AW379" s="122">
        <f t="shared" si="628"/>
        <v>0</v>
      </c>
      <c r="AX379" s="138"/>
      <c r="AY379" s="117"/>
      <c r="AZ379" s="117"/>
      <c r="BA379" s="123">
        <v>0</v>
      </c>
      <c r="BB379" s="120">
        <f t="shared" si="629"/>
        <v>0.85</v>
      </c>
      <c r="BC379" s="121">
        <f t="shared" si="630"/>
        <v>0</v>
      </c>
      <c r="BD379" s="121">
        <v>0</v>
      </c>
      <c r="BE379" s="121">
        <f t="shared" si="631"/>
        <v>0</v>
      </c>
      <c r="BF379" s="122">
        <f t="shared" si="632"/>
        <v>0</v>
      </c>
      <c r="BG379" s="295">
        <f t="shared" si="633"/>
        <v>0</v>
      </c>
      <c r="BH379" s="305">
        <v>0</v>
      </c>
      <c r="BI379" s="306">
        <v>0</v>
      </c>
      <c r="BJ379" s="306">
        <v>0</v>
      </c>
      <c r="BK379" s="307">
        <v>0</v>
      </c>
      <c r="BL379" s="307">
        <v>0</v>
      </c>
    </row>
    <row r="380" spans="1:119" s="303" customFormat="1" ht="13.5" thickBot="1" x14ac:dyDescent="0.25">
      <c r="A380" s="843" t="s">
        <v>82</v>
      </c>
      <c r="B380" s="844"/>
      <c r="C380" s="844"/>
      <c r="D380" s="844"/>
      <c r="E380" s="844"/>
      <c r="F380" s="844"/>
      <c r="G380" s="844"/>
      <c r="H380" s="844"/>
      <c r="I380" s="844"/>
      <c r="J380" s="844"/>
      <c r="K380" s="844"/>
      <c r="L380" s="845"/>
      <c r="M380" s="246">
        <f t="shared" ref="M380:AE380" si="634">SUM(M374:M379)</f>
        <v>0</v>
      </c>
      <c r="N380" s="384">
        <f t="shared" si="634"/>
        <v>0</v>
      </c>
      <c r="O380" s="384">
        <f t="shared" si="634"/>
        <v>0</v>
      </c>
      <c r="P380" s="384">
        <f t="shared" si="634"/>
        <v>0</v>
      </c>
      <c r="Q380" s="389">
        <f t="shared" si="634"/>
        <v>0</v>
      </c>
      <c r="R380" s="389">
        <f t="shared" si="634"/>
        <v>0</v>
      </c>
      <c r="S380" s="389">
        <f t="shared" si="634"/>
        <v>0</v>
      </c>
      <c r="T380" s="391">
        <f>SUM(T374:T379)</f>
        <v>0</v>
      </c>
      <c r="U380" s="414">
        <f t="shared" si="634"/>
        <v>0</v>
      </c>
      <c r="V380" s="352">
        <f t="shared" si="634"/>
        <v>0</v>
      </c>
      <c r="W380" s="353">
        <f t="shared" si="634"/>
        <v>0</v>
      </c>
      <c r="X380" s="353">
        <f t="shared" si="634"/>
        <v>0</v>
      </c>
      <c r="Y380" s="431"/>
      <c r="Z380" s="135">
        <f t="shared" si="634"/>
        <v>0</v>
      </c>
      <c r="AA380" s="135">
        <f t="shared" si="634"/>
        <v>0</v>
      </c>
      <c r="AB380" s="135">
        <f t="shared" si="634"/>
        <v>0</v>
      </c>
      <c r="AC380" s="135">
        <f t="shared" si="634"/>
        <v>0</v>
      </c>
      <c r="AD380" s="135">
        <f t="shared" si="634"/>
        <v>0</v>
      </c>
      <c r="AE380" s="136">
        <f t="shared" si="634"/>
        <v>0</v>
      </c>
      <c r="AF380" s="204"/>
      <c r="AG380" s="144"/>
      <c r="AH380" s="128"/>
      <c r="AI380" s="129"/>
      <c r="AJ380" s="130"/>
      <c r="AK380" s="131">
        <f>SUM(AK374:AK379)</f>
        <v>0</v>
      </c>
      <c r="AL380" s="131">
        <f>SUM(AL374:AL379)</f>
        <v>0</v>
      </c>
      <c r="AM380" s="131">
        <f>SUM(AM374:AM379)</f>
        <v>0</v>
      </c>
      <c r="AN380" s="132">
        <f>SUM(AN374:AN379)</f>
        <v>0</v>
      </c>
      <c r="AO380" s="204"/>
      <c r="AP380" s="144"/>
      <c r="AQ380" s="127"/>
      <c r="AR380" s="133"/>
      <c r="AS380" s="134"/>
      <c r="AT380" s="135">
        <f>SUM(AT374:AT379)</f>
        <v>0</v>
      </c>
      <c r="AU380" s="131">
        <f>SUM(AU374:AU379)</f>
        <v>0</v>
      </c>
      <c r="AV380" s="131">
        <f>SUM(AV374:AV379)</f>
        <v>0</v>
      </c>
      <c r="AW380" s="136">
        <f>SUM(AW374:AW379)</f>
        <v>0</v>
      </c>
      <c r="AX380" s="204"/>
      <c r="AY380" s="144"/>
      <c r="AZ380" s="127"/>
      <c r="BA380" s="133"/>
      <c r="BB380" s="134"/>
      <c r="BC380" s="135">
        <f>SUM(BC374:BC379)</f>
        <v>0</v>
      </c>
      <c r="BD380" s="131">
        <f>SUM(BD374:BD379)</f>
        <v>0</v>
      </c>
      <c r="BE380" s="131">
        <f>SUM(BE374:BE379)</f>
        <v>0</v>
      </c>
      <c r="BF380" s="136">
        <f>SUM(BF374:BF379)</f>
        <v>0</v>
      </c>
      <c r="BG380" s="339">
        <f t="shared" ref="BG380:BL380" si="635">SUM(BG374:BG379)</f>
        <v>0</v>
      </c>
      <c r="BH380" s="340">
        <f t="shared" si="635"/>
        <v>0</v>
      </c>
      <c r="BI380" s="291">
        <f t="shared" si="635"/>
        <v>0</v>
      </c>
      <c r="BJ380" s="291">
        <f t="shared" si="635"/>
        <v>0</v>
      </c>
      <c r="BK380" s="338">
        <f t="shared" si="635"/>
        <v>0</v>
      </c>
      <c r="BL380" s="338">
        <f t="shared" si="635"/>
        <v>0</v>
      </c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</row>
    <row r="381" spans="1:119" s="293" customFormat="1" x14ac:dyDescent="0.2">
      <c r="A381" s="272" t="s">
        <v>84</v>
      </c>
      <c r="B381" s="273"/>
      <c r="C381" s="273"/>
      <c r="D381" s="273"/>
      <c r="E381" s="273"/>
      <c r="F381" s="273"/>
      <c r="G381" s="273"/>
      <c r="H381" s="273"/>
      <c r="I381" s="273"/>
      <c r="J381" s="274"/>
      <c r="K381" s="862" t="s">
        <v>85</v>
      </c>
      <c r="L381" s="862"/>
      <c r="M381" s="862"/>
      <c r="N381" s="377"/>
      <c r="O381" s="377"/>
      <c r="P381" s="377"/>
      <c r="Q381" s="377"/>
      <c r="R381" s="377"/>
      <c r="S381" s="377"/>
      <c r="T381" s="378"/>
      <c r="U381" s="349"/>
      <c r="V381" s="348"/>
      <c r="W381" s="349"/>
      <c r="X381" s="349"/>
      <c r="Y381" s="425"/>
      <c r="Z381" s="109"/>
      <c r="AA381" s="109"/>
      <c r="AB381" s="109"/>
      <c r="AC381" s="109"/>
      <c r="AD381" s="109"/>
      <c r="AE381" s="115"/>
      <c r="AF381" s="108"/>
      <c r="AG381" s="109"/>
      <c r="AH381" s="109"/>
      <c r="AI381" s="110"/>
      <c r="AJ381" s="137"/>
      <c r="AK381" s="111"/>
      <c r="AL381" s="111"/>
      <c r="AM381" s="111"/>
      <c r="AN381" s="112"/>
      <c r="AO381" s="108"/>
      <c r="AP381" s="109"/>
      <c r="AQ381" s="109"/>
      <c r="AR381" s="113"/>
      <c r="AS381" s="114"/>
      <c r="AT381" s="109"/>
      <c r="AU381" s="111"/>
      <c r="AV381" s="111"/>
      <c r="AW381" s="115"/>
      <c r="AX381" s="108"/>
      <c r="AY381" s="109"/>
      <c r="AZ381" s="109"/>
      <c r="BA381" s="113"/>
      <c r="BB381" s="114"/>
      <c r="BC381" s="109"/>
      <c r="BD381" s="111"/>
      <c r="BE381" s="111"/>
      <c r="BF381" s="115"/>
      <c r="BG381" s="108"/>
      <c r="BH381" s="108"/>
      <c r="BI381" s="109"/>
      <c r="BJ381" s="109"/>
      <c r="BK381" s="109"/>
      <c r="BL381" s="115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</row>
    <row r="382" spans="1:119" x14ac:dyDescent="0.2">
      <c r="A382" s="818" t="s">
        <v>140</v>
      </c>
      <c r="B382" s="819"/>
      <c r="C382" s="820"/>
      <c r="D382" s="256">
        <v>0</v>
      </c>
      <c r="E382" s="424" t="s">
        <v>139</v>
      </c>
      <c r="F382" s="257">
        <v>0</v>
      </c>
      <c r="G382" s="258" t="str">
        <f>$K$4</f>
        <v>EUR</v>
      </c>
      <c r="H382" s="819" t="s">
        <v>138</v>
      </c>
      <c r="I382" s="819"/>
      <c r="J382" s="820"/>
      <c r="K382" s="259">
        <f>D382*F382</f>
        <v>0</v>
      </c>
      <c r="L382" s="611">
        <f t="shared" ref="L382:L386" si="636">$K$5</f>
        <v>0.85</v>
      </c>
      <c r="M382" s="260">
        <f t="shared" ref="M382:M386" si="637">ROUND(K382/L382,2)</f>
        <v>0</v>
      </c>
      <c r="N382" s="383"/>
      <c r="O382" s="383"/>
      <c r="P382" s="380"/>
      <c r="Q382" s="380"/>
      <c r="R382" s="595">
        <f t="shared" ref="R382:R386" si="638">ROUND(M382,2)</f>
        <v>0</v>
      </c>
      <c r="S382" s="380"/>
      <c r="T382" s="381"/>
      <c r="U382" s="382">
        <f t="shared" ref="U382:U386" si="639">ROUND(N382+O382+P382+Q382+R382+S382+T382,2)</f>
        <v>0</v>
      </c>
      <c r="V382" s="350">
        <v>0</v>
      </c>
      <c r="W382" s="355">
        <v>0</v>
      </c>
      <c r="X382" s="355">
        <v>0</v>
      </c>
      <c r="Y382" s="432">
        <v>0</v>
      </c>
      <c r="Z382" s="287">
        <v>0</v>
      </c>
      <c r="AA382" s="287">
        <v>0</v>
      </c>
      <c r="AB382" s="225">
        <v>0</v>
      </c>
      <c r="AC382" s="225">
        <v>0</v>
      </c>
      <c r="AD382" s="227">
        <v>0</v>
      </c>
      <c r="AE382" s="304">
        <v>0</v>
      </c>
      <c r="AF382" s="116"/>
      <c r="AG382" s="117"/>
      <c r="AH382" s="118"/>
      <c r="AI382" s="119">
        <v>0</v>
      </c>
      <c r="AJ382" s="120">
        <f t="shared" ref="AJ382:AJ386" si="640">$AJ$5</f>
        <v>0.85</v>
      </c>
      <c r="AK382" s="121">
        <f>ROUND(AI382/AJ382,2)</f>
        <v>0</v>
      </c>
      <c r="AL382" s="121">
        <v>0</v>
      </c>
      <c r="AM382" s="121">
        <f>AK382+AL382</f>
        <v>0</v>
      </c>
      <c r="AN382" s="122">
        <f>ROUND((Z382+AA382)-(AK382+AL382),2)</f>
        <v>0</v>
      </c>
      <c r="AO382" s="116"/>
      <c r="AP382" s="117"/>
      <c r="AQ382" s="117"/>
      <c r="AR382" s="123">
        <v>0</v>
      </c>
      <c r="AS382" s="120">
        <f t="shared" ref="AS382:AS386" si="641">$AS$5</f>
        <v>0.85</v>
      </c>
      <c r="AT382" s="125">
        <f>ROUND(AR382/AS382,2)</f>
        <v>0</v>
      </c>
      <c r="AU382" s="121">
        <v>0</v>
      </c>
      <c r="AV382" s="121">
        <f>AT382+AU382</f>
        <v>0</v>
      </c>
      <c r="AW382" s="122">
        <f t="shared" ref="AW382:AW386" si="642">ROUND((AB382+AC382)-(AV382),2)</f>
        <v>0</v>
      </c>
      <c r="AX382" s="116"/>
      <c r="AY382" s="117"/>
      <c r="AZ382" s="117"/>
      <c r="BA382" s="123">
        <v>0</v>
      </c>
      <c r="BB382" s="120">
        <f t="shared" ref="BB382:BB386" si="643">$BB$5</f>
        <v>0.85</v>
      </c>
      <c r="BC382" s="125">
        <f>ROUND(BA382/BB382,2)</f>
        <v>0</v>
      </c>
      <c r="BD382" s="121">
        <v>0</v>
      </c>
      <c r="BE382" s="121">
        <f>BC382+BD382</f>
        <v>0</v>
      </c>
      <c r="BF382" s="122">
        <f t="shared" ref="BF382:BF386" si="644">ROUND((AD382+AE382)-(BE382),2)</f>
        <v>0</v>
      </c>
      <c r="BG382" s="295">
        <f t="shared" ref="BG382:BG386" si="645">U382-V382-W382-X382-AM382-AV382-BE382</f>
        <v>0</v>
      </c>
      <c r="BH382" s="296">
        <v>0</v>
      </c>
      <c r="BI382" s="297">
        <v>0</v>
      </c>
      <c r="BJ382" s="297">
        <v>0</v>
      </c>
      <c r="BK382" s="298">
        <v>0</v>
      </c>
      <c r="BL382" s="298">
        <v>0</v>
      </c>
    </row>
    <row r="383" spans="1:119" x14ac:dyDescent="0.2">
      <c r="A383" s="821" t="s">
        <v>152</v>
      </c>
      <c r="B383" s="822"/>
      <c r="C383" s="822"/>
      <c r="D383" s="822"/>
      <c r="E383" s="822"/>
      <c r="F383" s="823"/>
      <c r="G383" s="846">
        <v>0</v>
      </c>
      <c r="H383" s="847"/>
      <c r="I383" s="851" t="str">
        <f>$K$4</f>
        <v>EUR</v>
      </c>
      <c r="J383" s="851"/>
      <c r="K383" s="249">
        <f>G383</f>
        <v>0</v>
      </c>
      <c r="L383" s="611">
        <f t="shared" si="636"/>
        <v>0.85</v>
      </c>
      <c r="M383" s="260">
        <f t="shared" si="637"/>
        <v>0</v>
      </c>
      <c r="N383" s="383"/>
      <c r="O383" s="383"/>
      <c r="P383" s="380"/>
      <c r="Q383" s="380"/>
      <c r="R383" s="595">
        <f t="shared" si="638"/>
        <v>0</v>
      </c>
      <c r="S383" s="380"/>
      <c r="T383" s="381"/>
      <c r="U383" s="382">
        <f t="shared" si="639"/>
        <v>0</v>
      </c>
      <c r="V383" s="350">
        <v>0</v>
      </c>
      <c r="W383" s="355">
        <v>0</v>
      </c>
      <c r="X383" s="355">
        <v>0</v>
      </c>
      <c r="Y383" s="432">
        <v>0</v>
      </c>
      <c r="Z383" s="287">
        <v>0</v>
      </c>
      <c r="AA383" s="287">
        <v>0</v>
      </c>
      <c r="AB383" s="225">
        <v>0</v>
      </c>
      <c r="AC383" s="225">
        <v>0</v>
      </c>
      <c r="AD383" s="227">
        <v>0</v>
      </c>
      <c r="AE383" s="304">
        <v>0</v>
      </c>
      <c r="AF383" s="116"/>
      <c r="AG383" s="117"/>
      <c r="AH383" s="118"/>
      <c r="AI383" s="119">
        <v>0</v>
      </c>
      <c r="AJ383" s="120">
        <f t="shared" si="640"/>
        <v>0.85</v>
      </c>
      <c r="AK383" s="121">
        <f>ROUND(AI383/AJ383,2)</f>
        <v>0</v>
      </c>
      <c r="AL383" s="121">
        <v>0</v>
      </c>
      <c r="AM383" s="121">
        <f>AK383+AL383</f>
        <v>0</v>
      </c>
      <c r="AN383" s="122">
        <f>ROUND((Z383+AA383)-(AK383+AL383),2)</f>
        <v>0</v>
      </c>
      <c r="AO383" s="116"/>
      <c r="AP383" s="117"/>
      <c r="AQ383" s="117"/>
      <c r="AR383" s="123">
        <v>0</v>
      </c>
      <c r="AS383" s="120">
        <f t="shared" si="641"/>
        <v>0.85</v>
      </c>
      <c r="AT383" s="125">
        <f>ROUND(AR383/AS383,2)</f>
        <v>0</v>
      </c>
      <c r="AU383" s="121">
        <v>0</v>
      </c>
      <c r="AV383" s="121">
        <f>AT383+AU383</f>
        <v>0</v>
      </c>
      <c r="AW383" s="122">
        <f t="shared" si="642"/>
        <v>0</v>
      </c>
      <c r="AX383" s="116"/>
      <c r="AY383" s="117"/>
      <c r="AZ383" s="117"/>
      <c r="BA383" s="123">
        <v>0</v>
      </c>
      <c r="BB383" s="120">
        <f t="shared" si="643"/>
        <v>0.85</v>
      </c>
      <c r="BC383" s="125">
        <f>ROUND(BA383/BB383,2)</f>
        <v>0</v>
      </c>
      <c r="BD383" s="121">
        <v>0</v>
      </c>
      <c r="BE383" s="121">
        <f>BC383+BD383</f>
        <v>0</v>
      </c>
      <c r="BF383" s="122">
        <f t="shared" si="644"/>
        <v>0</v>
      </c>
      <c r="BG383" s="295">
        <f t="shared" si="645"/>
        <v>0</v>
      </c>
      <c r="BH383" s="296">
        <v>0</v>
      </c>
      <c r="BI383" s="297">
        <v>0</v>
      </c>
      <c r="BJ383" s="297">
        <v>0</v>
      </c>
      <c r="BK383" s="298">
        <v>0</v>
      </c>
      <c r="BL383" s="298">
        <v>0</v>
      </c>
    </row>
    <row r="384" spans="1:119" x14ac:dyDescent="0.2">
      <c r="A384" s="827"/>
      <c r="B384" s="828"/>
      <c r="C384" s="828"/>
      <c r="D384" s="828"/>
      <c r="E384" s="828"/>
      <c r="F384" s="828"/>
      <c r="G384" s="828"/>
      <c r="H384" s="828"/>
      <c r="I384" s="828"/>
      <c r="J384" s="829"/>
      <c r="K384" s="247">
        <v>0</v>
      </c>
      <c r="L384" s="611">
        <f t="shared" si="636"/>
        <v>0.85</v>
      </c>
      <c r="M384" s="245">
        <f t="shared" si="637"/>
        <v>0</v>
      </c>
      <c r="N384" s="383"/>
      <c r="O384" s="383"/>
      <c r="P384" s="383"/>
      <c r="Q384" s="383"/>
      <c r="R384" s="595">
        <f t="shared" si="638"/>
        <v>0</v>
      </c>
      <c r="S384" s="383"/>
      <c r="T384" s="415"/>
      <c r="U384" s="382">
        <f t="shared" si="639"/>
        <v>0</v>
      </c>
      <c r="V384" s="350">
        <v>0</v>
      </c>
      <c r="W384" s="355">
        <v>0</v>
      </c>
      <c r="X384" s="355">
        <v>0</v>
      </c>
      <c r="Y384" s="432">
        <v>0</v>
      </c>
      <c r="Z384" s="287">
        <v>0</v>
      </c>
      <c r="AA384" s="287">
        <v>0</v>
      </c>
      <c r="AB384" s="225">
        <v>0</v>
      </c>
      <c r="AC384" s="225">
        <v>0</v>
      </c>
      <c r="AD384" s="227">
        <v>0</v>
      </c>
      <c r="AE384" s="304">
        <v>0</v>
      </c>
      <c r="AF384" s="138"/>
      <c r="AG384" s="117"/>
      <c r="AH384" s="118"/>
      <c r="AI384" s="119">
        <v>0</v>
      </c>
      <c r="AJ384" s="120">
        <f t="shared" si="640"/>
        <v>0.85</v>
      </c>
      <c r="AK384" s="121">
        <f t="shared" ref="AK384:AK386" si="646">ROUND(AI384/AJ384,2)</f>
        <v>0</v>
      </c>
      <c r="AL384" s="121">
        <v>0</v>
      </c>
      <c r="AM384" s="121">
        <f t="shared" ref="AM384:AM386" si="647">AK384+AL384</f>
        <v>0</v>
      </c>
      <c r="AN384" s="122">
        <f>ROUND((Z384+AA384)-(AM384),2)</f>
        <v>0</v>
      </c>
      <c r="AO384" s="138"/>
      <c r="AP384" s="117"/>
      <c r="AQ384" s="117"/>
      <c r="AR384" s="123">
        <v>0</v>
      </c>
      <c r="AS384" s="120">
        <f t="shared" si="641"/>
        <v>0.85</v>
      </c>
      <c r="AT384" s="121">
        <f t="shared" ref="AT384:AT386" si="648">ROUND(AR384/AS384,2)</f>
        <v>0</v>
      </c>
      <c r="AU384" s="121">
        <v>0</v>
      </c>
      <c r="AV384" s="121">
        <f t="shared" ref="AV384:AV386" si="649">AT384+AU384</f>
        <v>0</v>
      </c>
      <c r="AW384" s="122">
        <f t="shared" si="642"/>
        <v>0</v>
      </c>
      <c r="AX384" s="138"/>
      <c r="AY384" s="117"/>
      <c r="AZ384" s="117"/>
      <c r="BA384" s="123">
        <v>0</v>
      </c>
      <c r="BB384" s="120">
        <f t="shared" si="643"/>
        <v>0.85</v>
      </c>
      <c r="BC384" s="121">
        <f t="shared" ref="BC384:BC386" si="650">ROUND(BA384/BB384,2)</f>
        <v>0</v>
      </c>
      <c r="BD384" s="121">
        <v>0</v>
      </c>
      <c r="BE384" s="121">
        <f t="shared" ref="BE384:BE386" si="651">BC384+BD384</f>
        <v>0</v>
      </c>
      <c r="BF384" s="122">
        <f t="shared" si="644"/>
        <v>0</v>
      </c>
      <c r="BG384" s="295">
        <f t="shared" si="645"/>
        <v>0</v>
      </c>
      <c r="BH384" s="305">
        <v>0</v>
      </c>
      <c r="BI384" s="306">
        <v>0</v>
      </c>
      <c r="BJ384" s="306">
        <v>0</v>
      </c>
      <c r="BK384" s="307">
        <v>0</v>
      </c>
      <c r="BL384" s="307">
        <v>0</v>
      </c>
    </row>
    <row r="385" spans="1:119" x14ac:dyDescent="0.2">
      <c r="A385" s="827"/>
      <c r="B385" s="828"/>
      <c r="C385" s="828"/>
      <c r="D385" s="828"/>
      <c r="E385" s="828"/>
      <c r="F385" s="828"/>
      <c r="G385" s="828"/>
      <c r="H385" s="828"/>
      <c r="I385" s="828"/>
      <c r="J385" s="829"/>
      <c r="K385" s="247">
        <v>0</v>
      </c>
      <c r="L385" s="611">
        <f t="shared" si="636"/>
        <v>0.85</v>
      </c>
      <c r="M385" s="245">
        <f t="shared" si="637"/>
        <v>0</v>
      </c>
      <c r="N385" s="383"/>
      <c r="O385" s="383"/>
      <c r="P385" s="383"/>
      <c r="Q385" s="383"/>
      <c r="R385" s="595">
        <f t="shared" si="638"/>
        <v>0</v>
      </c>
      <c r="S385" s="383"/>
      <c r="T385" s="415"/>
      <c r="U385" s="382">
        <f t="shared" si="639"/>
        <v>0</v>
      </c>
      <c r="V385" s="350">
        <v>0</v>
      </c>
      <c r="W385" s="355">
        <v>0</v>
      </c>
      <c r="X385" s="355">
        <v>0</v>
      </c>
      <c r="Y385" s="432">
        <v>0</v>
      </c>
      <c r="Z385" s="287">
        <v>0</v>
      </c>
      <c r="AA385" s="287">
        <v>0</v>
      </c>
      <c r="AB385" s="225">
        <v>0</v>
      </c>
      <c r="AC385" s="225">
        <v>0</v>
      </c>
      <c r="AD385" s="227">
        <v>0</v>
      </c>
      <c r="AE385" s="304">
        <v>0</v>
      </c>
      <c r="AF385" s="138"/>
      <c r="AG385" s="117"/>
      <c r="AH385" s="118"/>
      <c r="AI385" s="119">
        <v>0</v>
      </c>
      <c r="AJ385" s="120">
        <f t="shared" si="640"/>
        <v>0.85</v>
      </c>
      <c r="AK385" s="121">
        <f t="shared" si="646"/>
        <v>0</v>
      </c>
      <c r="AL385" s="121">
        <v>0</v>
      </c>
      <c r="AM385" s="121">
        <f t="shared" si="647"/>
        <v>0</v>
      </c>
      <c r="AN385" s="122">
        <f>ROUND((Z385+AA385)-(AM385),2)</f>
        <v>0</v>
      </c>
      <c r="AO385" s="138"/>
      <c r="AP385" s="117"/>
      <c r="AQ385" s="117"/>
      <c r="AR385" s="123">
        <v>0</v>
      </c>
      <c r="AS385" s="120">
        <f t="shared" si="641"/>
        <v>0.85</v>
      </c>
      <c r="AT385" s="121">
        <f t="shared" si="648"/>
        <v>0</v>
      </c>
      <c r="AU385" s="121">
        <v>0</v>
      </c>
      <c r="AV385" s="121">
        <f t="shared" si="649"/>
        <v>0</v>
      </c>
      <c r="AW385" s="122">
        <f t="shared" si="642"/>
        <v>0</v>
      </c>
      <c r="AX385" s="138"/>
      <c r="AY385" s="117"/>
      <c r="AZ385" s="117"/>
      <c r="BA385" s="123">
        <v>0</v>
      </c>
      <c r="BB385" s="120">
        <f t="shared" si="643"/>
        <v>0.85</v>
      </c>
      <c r="BC385" s="121">
        <f t="shared" si="650"/>
        <v>0</v>
      </c>
      <c r="BD385" s="121">
        <v>0</v>
      </c>
      <c r="BE385" s="121">
        <f t="shared" si="651"/>
        <v>0</v>
      </c>
      <c r="BF385" s="122">
        <f t="shared" si="644"/>
        <v>0</v>
      </c>
      <c r="BG385" s="295">
        <f t="shared" si="645"/>
        <v>0</v>
      </c>
      <c r="BH385" s="305">
        <v>0</v>
      </c>
      <c r="BI385" s="306">
        <v>0</v>
      </c>
      <c r="BJ385" s="306">
        <v>0</v>
      </c>
      <c r="BK385" s="307">
        <v>0</v>
      </c>
      <c r="BL385" s="307">
        <v>0</v>
      </c>
    </row>
    <row r="386" spans="1:119" x14ac:dyDescent="0.2">
      <c r="A386" s="827"/>
      <c r="B386" s="828"/>
      <c r="C386" s="828"/>
      <c r="D386" s="828"/>
      <c r="E386" s="828"/>
      <c r="F386" s="828"/>
      <c r="G386" s="828"/>
      <c r="H386" s="828"/>
      <c r="I386" s="828"/>
      <c r="J386" s="829"/>
      <c r="K386" s="247">
        <v>0</v>
      </c>
      <c r="L386" s="611">
        <f t="shared" si="636"/>
        <v>0.85</v>
      </c>
      <c r="M386" s="245">
        <f t="shared" si="637"/>
        <v>0</v>
      </c>
      <c r="N386" s="383"/>
      <c r="O386" s="383"/>
      <c r="P386" s="383"/>
      <c r="Q386" s="383"/>
      <c r="R386" s="595">
        <f t="shared" si="638"/>
        <v>0</v>
      </c>
      <c r="S386" s="383"/>
      <c r="T386" s="415"/>
      <c r="U386" s="382">
        <f t="shared" si="639"/>
        <v>0</v>
      </c>
      <c r="V386" s="350">
        <v>0</v>
      </c>
      <c r="W386" s="355">
        <v>0</v>
      </c>
      <c r="X386" s="355">
        <v>0</v>
      </c>
      <c r="Y386" s="432">
        <v>0</v>
      </c>
      <c r="Z386" s="287">
        <v>0</v>
      </c>
      <c r="AA386" s="287">
        <v>0</v>
      </c>
      <c r="AB386" s="225">
        <v>0</v>
      </c>
      <c r="AC386" s="225">
        <v>0</v>
      </c>
      <c r="AD386" s="227">
        <v>0</v>
      </c>
      <c r="AE386" s="304">
        <v>0</v>
      </c>
      <c r="AF386" s="138"/>
      <c r="AG386" s="117"/>
      <c r="AH386" s="118"/>
      <c r="AI386" s="119">
        <v>0</v>
      </c>
      <c r="AJ386" s="120">
        <f t="shared" si="640"/>
        <v>0.85</v>
      </c>
      <c r="AK386" s="121">
        <f t="shared" si="646"/>
        <v>0</v>
      </c>
      <c r="AL386" s="121">
        <v>0</v>
      </c>
      <c r="AM386" s="121">
        <f t="shared" si="647"/>
        <v>0</v>
      </c>
      <c r="AN386" s="122">
        <f>ROUND((Z386+AA386)-(AM386),2)</f>
        <v>0</v>
      </c>
      <c r="AO386" s="138"/>
      <c r="AP386" s="117"/>
      <c r="AQ386" s="117"/>
      <c r="AR386" s="123">
        <v>0</v>
      </c>
      <c r="AS386" s="120">
        <f t="shared" si="641"/>
        <v>0.85</v>
      </c>
      <c r="AT386" s="121">
        <f t="shared" si="648"/>
        <v>0</v>
      </c>
      <c r="AU386" s="121">
        <v>0</v>
      </c>
      <c r="AV386" s="121">
        <f t="shared" si="649"/>
        <v>0</v>
      </c>
      <c r="AW386" s="122">
        <f t="shared" si="642"/>
        <v>0</v>
      </c>
      <c r="AX386" s="138"/>
      <c r="AY386" s="117"/>
      <c r="AZ386" s="117"/>
      <c r="BA386" s="123">
        <v>0</v>
      </c>
      <c r="BB386" s="120">
        <f t="shared" si="643"/>
        <v>0.85</v>
      </c>
      <c r="BC386" s="121">
        <f t="shared" si="650"/>
        <v>0</v>
      </c>
      <c r="BD386" s="121">
        <v>0</v>
      </c>
      <c r="BE386" s="121">
        <f t="shared" si="651"/>
        <v>0</v>
      </c>
      <c r="BF386" s="122">
        <f t="shared" si="644"/>
        <v>0</v>
      </c>
      <c r="BG386" s="295">
        <f t="shared" si="645"/>
        <v>0</v>
      </c>
      <c r="BH386" s="305">
        <v>0</v>
      </c>
      <c r="BI386" s="306">
        <v>0</v>
      </c>
      <c r="BJ386" s="306">
        <v>0</v>
      </c>
      <c r="BK386" s="307">
        <v>0</v>
      </c>
      <c r="BL386" s="307">
        <v>0</v>
      </c>
    </row>
    <row r="387" spans="1:119" s="303" customFormat="1" ht="13.5" thickBot="1" x14ac:dyDescent="0.25">
      <c r="A387" s="843" t="s">
        <v>83</v>
      </c>
      <c r="B387" s="844"/>
      <c r="C387" s="844"/>
      <c r="D387" s="844"/>
      <c r="E387" s="844"/>
      <c r="F387" s="844"/>
      <c r="G387" s="844"/>
      <c r="H387" s="844"/>
      <c r="I387" s="844"/>
      <c r="J387" s="844"/>
      <c r="K387" s="844"/>
      <c r="L387" s="845"/>
      <c r="M387" s="275">
        <f t="shared" ref="M387:X387" si="652">SUM(M382:M386)</f>
        <v>0</v>
      </c>
      <c r="N387" s="416">
        <f t="shared" si="652"/>
        <v>0</v>
      </c>
      <c r="O387" s="416">
        <f t="shared" si="652"/>
        <v>0</v>
      </c>
      <c r="P387" s="416">
        <f t="shared" si="652"/>
        <v>0</v>
      </c>
      <c r="Q387" s="417">
        <f t="shared" si="652"/>
        <v>0</v>
      </c>
      <c r="R387" s="417">
        <f t="shared" si="652"/>
        <v>0</v>
      </c>
      <c r="S387" s="417">
        <f t="shared" si="652"/>
        <v>0</v>
      </c>
      <c r="T387" s="418">
        <f t="shared" si="652"/>
        <v>0</v>
      </c>
      <c r="U387" s="414">
        <f t="shared" si="652"/>
        <v>0</v>
      </c>
      <c r="V387" s="352">
        <f t="shared" si="652"/>
        <v>0</v>
      </c>
      <c r="W387" s="353">
        <f t="shared" si="652"/>
        <v>0</v>
      </c>
      <c r="X387" s="353">
        <f t="shared" si="652"/>
        <v>0</v>
      </c>
      <c r="Y387" s="431"/>
      <c r="Z387" s="135">
        <f t="shared" ref="Z387:AE387" si="653">SUM(Z382:Z386)</f>
        <v>0</v>
      </c>
      <c r="AA387" s="135">
        <f t="shared" si="653"/>
        <v>0</v>
      </c>
      <c r="AB387" s="135">
        <f t="shared" si="653"/>
        <v>0</v>
      </c>
      <c r="AC387" s="135">
        <f t="shared" si="653"/>
        <v>0</v>
      </c>
      <c r="AD387" s="135">
        <f t="shared" si="653"/>
        <v>0</v>
      </c>
      <c r="AE387" s="136">
        <f t="shared" si="653"/>
        <v>0</v>
      </c>
      <c r="AF387" s="204"/>
      <c r="AG387" s="144"/>
      <c r="AH387" s="128"/>
      <c r="AI387" s="129"/>
      <c r="AJ387" s="130"/>
      <c r="AK387" s="131">
        <f>SUM(AK382:AK386)</f>
        <v>0</v>
      </c>
      <c r="AL387" s="131">
        <f>SUM(AL382:AL386)</f>
        <v>0</v>
      </c>
      <c r="AM387" s="131">
        <f>SUM(AM382:AM386)</f>
        <v>0</v>
      </c>
      <c r="AN387" s="132">
        <f>SUM(AN382:AN386)</f>
        <v>0</v>
      </c>
      <c r="AO387" s="204"/>
      <c r="AP387" s="144"/>
      <c r="AQ387" s="127"/>
      <c r="AR387" s="133"/>
      <c r="AS387" s="134"/>
      <c r="AT387" s="135">
        <f>SUM(AT382:AT386)</f>
        <v>0</v>
      </c>
      <c r="AU387" s="131">
        <f>SUM(AU382:AU386)</f>
        <v>0</v>
      </c>
      <c r="AV387" s="131">
        <f>SUM(AV382:AV386)</f>
        <v>0</v>
      </c>
      <c r="AW387" s="136">
        <f>SUM(AW382:AW386)</f>
        <v>0</v>
      </c>
      <c r="AX387" s="204"/>
      <c r="AY387" s="144"/>
      <c r="AZ387" s="127"/>
      <c r="BA387" s="133"/>
      <c r="BB387" s="134"/>
      <c r="BC387" s="135">
        <f t="shared" ref="BC387:BL387" si="654">SUM(BC382:BC386)</f>
        <v>0</v>
      </c>
      <c r="BD387" s="131">
        <f t="shared" si="654"/>
        <v>0</v>
      </c>
      <c r="BE387" s="131">
        <f t="shared" si="654"/>
        <v>0</v>
      </c>
      <c r="BF387" s="136">
        <f t="shared" si="654"/>
        <v>0</v>
      </c>
      <c r="BG387" s="339">
        <f t="shared" si="654"/>
        <v>0</v>
      </c>
      <c r="BH387" s="340">
        <f t="shared" si="654"/>
        <v>0</v>
      </c>
      <c r="BI387" s="291">
        <f t="shared" si="654"/>
        <v>0</v>
      </c>
      <c r="BJ387" s="291">
        <f t="shared" si="654"/>
        <v>0</v>
      </c>
      <c r="BK387" s="338">
        <f t="shared" si="654"/>
        <v>0</v>
      </c>
      <c r="BL387" s="338">
        <f t="shared" si="654"/>
        <v>0</v>
      </c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</row>
    <row r="388" spans="1:119" ht="13.5" thickBot="1" x14ac:dyDescent="0.25">
      <c r="A388" s="276"/>
      <c r="B388" s="276"/>
      <c r="C388" s="276"/>
      <c r="D388" s="277"/>
      <c r="E388" s="277"/>
      <c r="F388" s="277"/>
      <c r="G388" s="277"/>
      <c r="H388" s="277"/>
      <c r="I388" s="277"/>
      <c r="J388" s="277"/>
      <c r="K388" s="278"/>
      <c r="L388" s="278"/>
      <c r="M388" s="279"/>
      <c r="P388" s="347"/>
      <c r="Q388" s="347"/>
      <c r="R388" s="347"/>
      <c r="S388" s="347"/>
      <c r="T388" s="347"/>
      <c r="Z388" s="287" t="s">
        <v>95</v>
      </c>
      <c r="AA388" s="287" t="s">
        <v>96</v>
      </c>
      <c r="AB388" s="225" t="s">
        <v>95</v>
      </c>
      <c r="AC388" s="225" t="s">
        <v>96</v>
      </c>
      <c r="AD388" s="227" t="s">
        <v>95</v>
      </c>
      <c r="AE388" s="304" t="s">
        <v>96</v>
      </c>
      <c r="AI388" s="207"/>
      <c r="AJ388" s="208"/>
      <c r="AK388" s="208"/>
      <c r="AL388" s="209" t="s">
        <v>104</v>
      </c>
      <c r="AM388" s="210">
        <f>AM387+AM380+AM363+AM351+AM344+AM336+AM372+AM328+AM319+AM311+AM239+AM300+AM289+AM275+AM159+AM50+AM79+AM20+AM27</f>
        <v>0</v>
      </c>
      <c r="AR388" s="212"/>
      <c r="AS388" s="213"/>
      <c r="AT388" s="214"/>
      <c r="AU388" s="215" t="s">
        <v>104</v>
      </c>
      <c r="AV388" s="216">
        <f>AV387+AV380+AV363+AV351+AV344+AV336+AV372+AV328+AV319+AV311+AV239+AV300+AV289+AV275+AV159+AV50+AV79+AV20+AV27</f>
        <v>0</v>
      </c>
      <c r="BA388" s="217"/>
      <c r="BB388" s="218"/>
      <c r="BC388" s="219"/>
      <c r="BD388" s="220" t="s">
        <v>104</v>
      </c>
      <c r="BE388" s="221">
        <f>BE387+BE380+BE363+BE351+BE344+BE336+BE372+BE328+BE319+BE311+BE239+BE300+BE289+BE275+BE159+BE50+BE79+BE20+BE27</f>
        <v>0</v>
      </c>
    </row>
    <row r="389" spans="1:119" ht="28.5" x14ac:dyDescent="0.2">
      <c r="D389" s="69"/>
      <c r="E389" s="69"/>
      <c r="F389" s="69"/>
      <c r="G389" s="69"/>
      <c r="H389" s="922"/>
      <c r="I389" s="923"/>
      <c r="J389" s="923"/>
      <c r="K389" s="923"/>
      <c r="L389" s="923"/>
      <c r="M389" s="923"/>
      <c r="N389" s="694" t="str">
        <f>G4&amp;" Undergrad"</f>
        <v>18 Undergrad</v>
      </c>
      <c r="O389" s="690" t="str">
        <f>G5&amp;" Grad"</f>
        <v>0 Grad</v>
      </c>
      <c r="P389" s="691" t="str">
        <f>G7&amp;" TA"</f>
        <v>1 TA</v>
      </c>
      <c r="Q389" s="692" t="str">
        <f>G6&amp;" Faculty"</f>
        <v>1 Faculty</v>
      </c>
      <c r="R389" s="692" t="s">
        <v>91</v>
      </c>
      <c r="S389" s="693" t="s">
        <v>219</v>
      </c>
      <c r="T389" s="693" t="s">
        <v>219</v>
      </c>
      <c r="U389" s="653" t="s">
        <v>3</v>
      </c>
      <c r="W389" s="371"/>
      <c r="X389" s="372"/>
      <c r="Y389" s="437"/>
      <c r="Z389" s="224">
        <f t="shared" ref="Z389:AE389" si="655">Z387+Z380+Z363+Z351+Z344+Z336+Z372+Z328+Z319+Z311+Z239+Z300+Z289+Z275+Z159+Z50+Z79+Z20+Z27</f>
        <v>0</v>
      </c>
      <c r="AA389" s="224">
        <f t="shared" si="655"/>
        <v>0</v>
      </c>
      <c r="AB389" s="225">
        <f t="shared" si="655"/>
        <v>0</v>
      </c>
      <c r="AC389" s="225">
        <f t="shared" si="655"/>
        <v>0</v>
      </c>
      <c r="AD389" s="227">
        <f t="shared" si="655"/>
        <v>0</v>
      </c>
      <c r="AE389" s="227">
        <f t="shared" si="655"/>
        <v>0</v>
      </c>
      <c r="AI389" s="897" t="s">
        <v>166</v>
      </c>
      <c r="AJ389" s="897"/>
      <c r="AK389" s="897"/>
      <c r="AL389" s="897"/>
      <c r="AM389" s="222">
        <v>0</v>
      </c>
      <c r="AR389" s="902" t="s">
        <v>166</v>
      </c>
      <c r="AS389" s="903"/>
      <c r="AT389" s="903"/>
      <c r="AU389" s="904"/>
      <c r="AV389" s="222">
        <v>0</v>
      </c>
      <c r="AW389" s="223"/>
      <c r="BA389" s="891" t="s">
        <v>166</v>
      </c>
      <c r="BB389" s="892"/>
      <c r="BC389" s="892"/>
      <c r="BD389" s="893"/>
      <c r="BE389" s="222">
        <v>0</v>
      </c>
      <c r="BF389" s="223"/>
      <c r="BG389" s="121">
        <f>BG387+BG380+BG363+BG351+BG344+BG336+BG372+BG328+BG319+BG311+BG239+BG300+BG289+BG275+BG159+BG50+BG79+BG27+BG20</f>
        <v>0</v>
      </c>
      <c r="BH389" s="121">
        <f>BH387+BH380+BH363+BH351+BH344+BH336+BH372+BH328+BH319+BH311+BH239+BH300+BH289+BH275+BH159+BH50+BH79+BH27+BH20</f>
        <v>0</v>
      </c>
      <c r="BI389" s="121">
        <f>BI387+BI380+BI363+BI351+BI344+BI336+BI372+BI328+BI319+BI311+BI239+BI300+BI289+BI275+BI159+BI50+BI79+BI27+BI20</f>
        <v>0</v>
      </c>
      <c r="BJ389" s="121">
        <f>BJ387+BJ380+BJ363+BJ351+BJ344+BJ336+BJ372+BJ328+BJ319+BJ311+BJ239+BJ300+BJ289+BJ275+BJ159+BJ50+BJ79+BJ27+BJ20</f>
        <v>0</v>
      </c>
      <c r="BK389" s="121">
        <f>BK387+BK380+BK363+BK351+BK344+BK336+BK372+BK328+BK319+BK311+BK239+BK300+BK289+BK275+BK159+BK50+BK79+BK27</f>
        <v>0</v>
      </c>
      <c r="BL389" s="121">
        <f>BL387+BL380+BL363+BL351+BL344+BL336+BL372+BL328+BL319+BL311+BL239+BL300+BL289+BL275+BL159+BL50+BL79+BL27</f>
        <v>0</v>
      </c>
    </row>
    <row r="390" spans="1:119" ht="13.5" thickBot="1" x14ac:dyDescent="0.25">
      <c r="H390" s="924" t="s">
        <v>220</v>
      </c>
      <c r="I390" s="925"/>
      <c r="J390" s="925"/>
      <c r="K390" s="925"/>
      <c r="L390" s="925"/>
      <c r="M390" s="925"/>
      <c r="N390" s="488">
        <f t="shared" ref="N390:U390" si="656">N387+N380+N363+N351+N344+N336+N372+N328+N319+N311+N239+N300+N289+N275+N159+N50+N79+N20+N27</f>
        <v>0</v>
      </c>
      <c r="O390" s="488">
        <f t="shared" si="656"/>
        <v>0</v>
      </c>
      <c r="P390" s="488">
        <f t="shared" si="656"/>
        <v>0</v>
      </c>
      <c r="Q390" s="488">
        <f t="shared" si="656"/>
        <v>0</v>
      </c>
      <c r="R390" s="488">
        <f t="shared" si="656"/>
        <v>0</v>
      </c>
      <c r="S390" s="488">
        <f t="shared" si="656"/>
        <v>0</v>
      </c>
      <c r="T390" s="488">
        <f t="shared" si="656"/>
        <v>0</v>
      </c>
      <c r="U390" s="487">
        <f t="shared" si="656"/>
        <v>0</v>
      </c>
      <c r="Y390" s="373" t="s">
        <v>94</v>
      </c>
      <c r="Z390" s="889">
        <f>Z389+AA389</f>
        <v>0</v>
      </c>
      <c r="AA390" s="890"/>
      <c r="AB390" s="908">
        <f>AB389+AC389</f>
        <v>0</v>
      </c>
      <c r="AC390" s="909"/>
      <c r="AD390" s="908">
        <f>AD389+AE389</f>
        <v>0</v>
      </c>
      <c r="AE390" s="909"/>
      <c r="AI390" s="899" t="s">
        <v>105</v>
      </c>
      <c r="AJ390" s="900"/>
      <c r="AK390" s="900"/>
      <c r="AL390" s="901"/>
      <c r="AM390" s="224">
        <f>AM388-AM389</f>
        <v>0</v>
      </c>
      <c r="AR390" s="905" t="s">
        <v>105</v>
      </c>
      <c r="AS390" s="906"/>
      <c r="AT390" s="906"/>
      <c r="AU390" s="907"/>
      <c r="AV390" s="225">
        <f>AV388-AV389</f>
        <v>0</v>
      </c>
      <c r="AW390" s="226"/>
      <c r="BA390" s="894" t="s">
        <v>105</v>
      </c>
      <c r="BB390" s="895"/>
      <c r="BC390" s="895"/>
      <c r="BD390" s="896"/>
      <c r="BE390" s="227">
        <f>BE388-BE389</f>
        <v>0</v>
      </c>
      <c r="BF390" s="226"/>
    </row>
    <row r="391" spans="1:119" x14ac:dyDescent="0.2">
      <c r="H391" s="1034" t="str">
        <f>IF(G5=0," ","IGS Overhead for programs with graduate students")</f>
        <v xml:space="preserve"> </v>
      </c>
      <c r="I391" s="1035"/>
      <c r="J391" s="1035"/>
      <c r="K391" s="1035"/>
      <c r="L391" s="1035"/>
      <c r="M391" s="1035"/>
      <c r="N391" s="1035"/>
      <c r="O391" s="1035"/>
      <c r="P391" s="1035"/>
      <c r="Q391" s="1035"/>
      <c r="R391" s="1035"/>
      <c r="S391" s="1035"/>
      <c r="T391" s="1035"/>
      <c r="U391" s="1036"/>
      <c r="Y391" s="373"/>
      <c r="Z391" s="370"/>
      <c r="AA391" s="373"/>
      <c r="AB391" s="626"/>
      <c r="AC391" s="626"/>
      <c r="AD391" s="626"/>
      <c r="AE391" s="626"/>
      <c r="AI391" s="898" t="str">
        <f>IF(AM390&gt;0,"Estimate Owed to You","Estimate Owed to UD")</f>
        <v>Estimate Owed to UD</v>
      </c>
      <c r="AJ391" s="898"/>
      <c r="AK391" s="898"/>
      <c r="AL391" s="898"/>
      <c r="AM391" s="230">
        <f>ABS(AM390)</f>
        <v>0</v>
      </c>
      <c r="AR391" s="884" t="str">
        <f>IF(AV390&gt;0,"Estimate Owed to You","Estimate Owed to UD")</f>
        <v>Estimate Owed to UD</v>
      </c>
      <c r="AS391" s="885"/>
      <c r="AT391" s="885"/>
      <c r="AU391" s="886"/>
      <c r="AV391" s="233">
        <f>ABS(AV390)</f>
        <v>0</v>
      </c>
      <c r="AW391" s="226"/>
      <c r="BA391" s="235"/>
      <c r="BB391" s="236"/>
      <c r="BC391" s="237"/>
      <c r="BD391" s="238" t="str">
        <f>IF(BE390&gt;0,"Estimate Owed to You","Estimate Owed to UD")</f>
        <v>Estimate Owed to UD</v>
      </c>
      <c r="BE391" s="239">
        <f>ABS(BE390)</f>
        <v>0</v>
      </c>
      <c r="BF391" s="226"/>
    </row>
    <row r="392" spans="1:119" ht="13.5" thickBot="1" x14ac:dyDescent="0.25">
      <c r="H392" s="968" t="str">
        <f>IF($G$5=0," ","IGS 15% of grad student % of program costs")</f>
        <v xml:space="preserve"> </v>
      </c>
      <c r="I392" s="969"/>
      <c r="J392" s="969"/>
      <c r="K392" s="969"/>
      <c r="L392" s="969"/>
      <c r="M392" s="969"/>
      <c r="N392" s="629"/>
      <c r="O392" s="629"/>
      <c r="P392" s="488">
        <f>IF($G$5=0,0,((P390*0.15*((($G$5/($G$5+$G$4)))))))</f>
        <v>0</v>
      </c>
      <c r="Q392" s="488">
        <f>IF($G$5=0,0,((Q390*0.15*((($G$5/($G$5+$G$4)))))))</f>
        <v>0</v>
      </c>
      <c r="R392" s="488">
        <f>IF($G$5=0,0,((R390*0.15*((($G$5/($G$5+$G$4)))))))</f>
        <v>0</v>
      </c>
      <c r="S392" s="629"/>
      <c r="T392" s="629"/>
      <c r="U392" s="487">
        <f>SUM(N392:T392)</f>
        <v>0</v>
      </c>
      <c r="Y392" s="373"/>
      <c r="Z392" s="370"/>
      <c r="AA392" s="373"/>
      <c r="AB392" s="626"/>
      <c r="AC392" s="626"/>
      <c r="AD392" s="626"/>
      <c r="AE392" s="626"/>
      <c r="AI392" s="282"/>
      <c r="AJ392" s="282"/>
      <c r="AK392" s="282"/>
      <c r="AL392" s="282"/>
      <c r="AM392" s="282"/>
      <c r="AS392" s="243"/>
      <c r="AW392" s="226"/>
      <c r="BB392" s="243"/>
      <c r="BF392" s="226"/>
    </row>
    <row r="393" spans="1:119" ht="13.5" thickBot="1" x14ac:dyDescent="0.25">
      <c r="H393" s="970" t="s">
        <v>165</v>
      </c>
      <c r="I393" s="971"/>
      <c r="J393" s="971"/>
      <c r="K393" s="971"/>
      <c r="L393" s="971"/>
      <c r="M393" s="971"/>
      <c r="N393" s="627">
        <f>SUM(N390:N392)</f>
        <v>0</v>
      </c>
      <c r="O393" s="627">
        <f>SUM(O390:O392)</f>
        <v>0</v>
      </c>
      <c r="P393" s="627">
        <f>SUM(P390:P392)</f>
        <v>0</v>
      </c>
      <c r="Q393" s="627">
        <f>SUM(Q390:Q392)</f>
        <v>0</v>
      </c>
      <c r="R393" s="627">
        <f>SUM(R390:R392)</f>
        <v>0</v>
      </c>
      <c r="S393" s="486"/>
      <c r="T393" s="486"/>
      <c r="U393" s="628">
        <f>SUM(N393:T393)</f>
        <v>0</v>
      </c>
      <c r="Y393" s="373"/>
      <c r="Z393" s="370"/>
      <c r="AA393" s="373"/>
      <c r="AB393" s="626"/>
      <c r="AC393" s="626"/>
      <c r="AD393" s="626"/>
      <c r="AE393" s="626"/>
      <c r="AI393" s="282"/>
      <c r="AJ393" s="282"/>
      <c r="AK393" s="282"/>
      <c r="AL393" s="282"/>
      <c r="AM393" s="282"/>
      <c r="AS393" s="243"/>
      <c r="AW393" s="226"/>
      <c r="BB393" s="243"/>
      <c r="BF393" s="226"/>
    </row>
    <row r="394" spans="1:119" ht="15.75" x14ac:dyDescent="0.2">
      <c r="H394" s="927" t="s">
        <v>234</v>
      </c>
      <c r="I394" s="928"/>
      <c r="J394" s="928"/>
      <c r="K394" s="928"/>
      <c r="L394" s="928"/>
      <c r="M394" s="928"/>
      <c r="N394" s="928"/>
      <c r="O394" s="928"/>
      <c r="P394" s="928"/>
      <c r="Q394" s="928"/>
      <c r="R394" s="928"/>
      <c r="S394" s="928"/>
      <c r="T394" s="928"/>
      <c r="U394" s="929"/>
      <c r="Y394" s="373"/>
      <c r="Z394" s="370"/>
      <c r="AA394" s="373"/>
      <c r="AB394" s="626"/>
      <c r="AC394" s="626"/>
      <c r="AD394" s="626"/>
      <c r="AE394" s="626"/>
      <c r="AI394" s="282"/>
      <c r="AJ394" s="282"/>
      <c r="AK394" s="282"/>
      <c r="AL394" s="282"/>
      <c r="AM394" s="282"/>
      <c r="AS394" s="243"/>
      <c r="AW394" s="226"/>
      <c r="BB394" s="243"/>
      <c r="BF394" s="226"/>
    </row>
    <row r="395" spans="1:119" x14ac:dyDescent="0.2">
      <c r="H395" s="810" t="str">
        <f>IF($G$5=0,"Paid by IGS","Paid by IGS (undergrad % only)")</f>
        <v>Paid by IGS</v>
      </c>
      <c r="I395" s="811"/>
      <c r="J395" s="811"/>
      <c r="K395" s="811"/>
      <c r="L395" s="811"/>
      <c r="M395" s="812"/>
      <c r="N395" s="484"/>
      <c r="O395" s="484"/>
      <c r="P395" s="396">
        <f>((P393/($G$4+$G$5))*$G$4)-P398-P399</f>
        <v>0</v>
      </c>
      <c r="Q395" s="396">
        <f>((Q393/($G$4+$G$5))*$G$4)-Q398-Q399</f>
        <v>0</v>
      </c>
      <c r="R395" s="396">
        <f>((R393/($G$4+$G$5))*$G$4)-R398-R399</f>
        <v>0</v>
      </c>
      <c r="S395" s="484"/>
      <c r="T395" s="484"/>
      <c r="U395" s="485">
        <f>SUM(N395:T395)</f>
        <v>0</v>
      </c>
      <c r="Y395" s="373"/>
      <c r="Z395" s="370"/>
      <c r="AA395" s="373"/>
      <c r="AB395" s="626"/>
      <c r="AC395" s="626"/>
      <c r="AD395" s="626"/>
      <c r="AE395" s="626"/>
      <c r="AI395" s="282"/>
      <c r="AJ395" s="282"/>
      <c r="AK395" s="282"/>
      <c r="AL395" s="282"/>
      <c r="AM395" s="282"/>
      <c r="AS395" s="243"/>
      <c r="AW395" s="226"/>
      <c r="BB395" s="243"/>
      <c r="BF395" s="226"/>
    </row>
    <row r="396" spans="1:119" x14ac:dyDescent="0.2">
      <c r="H396" s="1001"/>
      <c r="I396" s="1002"/>
      <c r="J396" s="1002"/>
      <c r="K396" s="1002"/>
      <c r="L396" s="1002"/>
      <c r="M396" s="1003"/>
      <c r="N396" s="1004" t="s">
        <v>243</v>
      </c>
      <c r="O396" s="1005"/>
      <c r="P396" s="1005"/>
      <c r="Q396" s="1005"/>
      <c r="R396" s="1005"/>
      <c r="S396" s="1005"/>
      <c r="T396" s="1006"/>
      <c r="U396" s="631">
        <f>IF($G$4=0,0,(U395/($G$4)))</f>
        <v>0</v>
      </c>
      <c r="Y396" s="373"/>
      <c r="Z396" s="370"/>
      <c r="AA396" s="373"/>
      <c r="AB396" s="626"/>
      <c r="AC396" s="626"/>
      <c r="AD396" s="626"/>
      <c r="AE396" s="626"/>
      <c r="AI396" s="282"/>
      <c r="AJ396" s="282"/>
      <c r="AK396" s="282"/>
      <c r="AL396" s="282"/>
      <c r="AM396" s="282"/>
      <c r="AS396" s="243"/>
      <c r="AW396" s="226"/>
      <c r="BB396" s="243"/>
      <c r="BF396" s="226"/>
    </row>
    <row r="397" spans="1:119" s="282" customFormat="1" x14ac:dyDescent="0.2">
      <c r="D397" s="283"/>
      <c r="E397" s="283"/>
      <c r="F397" s="283"/>
      <c r="G397" s="283"/>
      <c r="H397" s="1011" t="str">
        <f>IF($G$5=0," ","Grad Student % paid by Dept/College")</f>
        <v xml:space="preserve"> </v>
      </c>
      <c r="I397" s="1012"/>
      <c r="J397" s="1012"/>
      <c r="K397" s="1012"/>
      <c r="L397" s="1012"/>
      <c r="M397" s="1013"/>
      <c r="N397" s="484"/>
      <c r="O397" s="484"/>
      <c r="P397" s="379">
        <f>(P393/($G$4+$G$5))*$G$5</f>
        <v>0</v>
      </c>
      <c r="Q397" s="379">
        <f>(Q393/($G$4+$G$5))*$G$5</f>
        <v>0</v>
      </c>
      <c r="R397" s="379">
        <f>(R393/($G$4+$G$5))*$G$5</f>
        <v>0</v>
      </c>
      <c r="S397" s="383"/>
      <c r="T397" s="383"/>
      <c r="U397" s="485">
        <f>SUM(N397:T397)</f>
        <v>0</v>
      </c>
      <c r="V397" s="374"/>
      <c r="W397" s="375"/>
      <c r="X397" s="375"/>
      <c r="Y397" s="427"/>
      <c r="Z397" s="370"/>
      <c r="AA397" s="373"/>
      <c r="AB397" s="229"/>
      <c r="AC397" s="232"/>
      <c r="AD397" s="342"/>
      <c r="AE397" s="343"/>
      <c r="AF397" s="228"/>
      <c r="AG397" s="229"/>
      <c r="AH397" s="206"/>
      <c r="AN397" s="231"/>
      <c r="AO397" s="228"/>
      <c r="AP397" s="232"/>
      <c r="AQ397" s="206"/>
      <c r="AR397" s="240"/>
      <c r="AS397" s="243"/>
      <c r="AT397" s="211"/>
      <c r="AU397" s="211"/>
      <c r="AV397" s="211"/>
      <c r="AW397" s="234"/>
      <c r="AX397" s="228"/>
      <c r="AY397" s="232"/>
      <c r="AZ397" s="206"/>
      <c r="BF397" s="234"/>
      <c r="BG397" s="344"/>
      <c r="BH397" s="344"/>
      <c r="BI397" s="344"/>
      <c r="BJ397" s="344"/>
      <c r="BK397" s="232"/>
      <c r="BL397" s="232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</row>
    <row r="398" spans="1:119" x14ac:dyDescent="0.2">
      <c r="H398" s="682"/>
      <c r="I398" s="683"/>
      <c r="J398" s="683"/>
      <c r="K398" s="683"/>
      <c r="L398" s="680"/>
      <c r="M398" s="681" t="s">
        <v>293</v>
      </c>
      <c r="N398" s="484"/>
      <c r="O398" s="484"/>
      <c r="P398" s="379">
        <v>0</v>
      </c>
      <c r="Q398" s="379">
        <v>0</v>
      </c>
      <c r="R398" s="379">
        <v>0</v>
      </c>
      <c r="S398" s="383"/>
      <c r="T398" s="383"/>
      <c r="U398" s="485">
        <f>SUM(N398:T398)</f>
        <v>0</v>
      </c>
      <c r="Z398" s="370"/>
      <c r="AA398" s="373"/>
      <c r="AN398" s="242"/>
      <c r="AS398" s="243"/>
      <c r="BB398" s="243"/>
    </row>
    <row r="399" spans="1:119" ht="13.5" thickBot="1" x14ac:dyDescent="0.25">
      <c r="H399" s="1007"/>
      <c r="I399" s="1008"/>
      <c r="J399" s="1008"/>
      <c r="K399" s="1009" t="s">
        <v>221</v>
      </c>
      <c r="L399" s="1009"/>
      <c r="M399" s="1010"/>
      <c r="N399" s="629"/>
      <c r="O399" s="629"/>
      <c r="P399" s="488">
        <v>0</v>
      </c>
      <c r="Q399" s="488">
        <v>0</v>
      </c>
      <c r="R399" s="488">
        <v>0</v>
      </c>
      <c r="S399" s="629"/>
      <c r="T399" s="629"/>
      <c r="U399" s="487">
        <f>SUM(N399:T399)</f>
        <v>0</v>
      </c>
      <c r="Z399" s="370"/>
      <c r="AA399" s="373"/>
      <c r="AI399" s="282"/>
      <c r="AJ399" s="282"/>
      <c r="AK399" s="282"/>
      <c r="AL399" s="282"/>
      <c r="AM399" s="282"/>
      <c r="AN399" s="242"/>
      <c r="AS399" s="243"/>
      <c r="BB399" s="243"/>
    </row>
    <row r="400" spans="1:119" ht="13.5" thickBot="1" x14ac:dyDescent="0.25">
      <c r="H400" s="970" t="s">
        <v>239</v>
      </c>
      <c r="I400" s="971"/>
      <c r="J400" s="971"/>
      <c r="K400" s="971"/>
      <c r="L400" s="971"/>
      <c r="M400" s="971"/>
      <c r="N400" s="627">
        <f>((P399+Q399+R399)/($G$4+$G$5))*$G$4</f>
        <v>0</v>
      </c>
      <c r="O400" s="627">
        <f>((P399+Q399+R399)/($G$4+$G$5))*$G$5</f>
        <v>0</v>
      </c>
      <c r="P400" s="627">
        <f>SUM(P395:P398)</f>
        <v>0</v>
      </c>
      <c r="Q400" s="627">
        <f>SUM(Q395:Q398)</f>
        <v>0</v>
      </c>
      <c r="R400" s="627">
        <f>SUM(R395:R398)</f>
        <v>0</v>
      </c>
      <c r="S400" s="627">
        <f t="shared" ref="S400" si="657">SUM(S397:S399)</f>
        <v>0</v>
      </c>
      <c r="T400" s="627">
        <f t="shared" ref="T400" si="658">SUM(T397:T399)</f>
        <v>0</v>
      </c>
      <c r="U400" s="628">
        <f>U395+U397+U398+U399</f>
        <v>0</v>
      </c>
      <c r="Y400" s="373"/>
      <c r="Z400" s="370"/>
      <c r="AA400" s="373"/>
      <c r="AB400" s="626"/>
      <c r="AC400" s="626"/>
      <c r="AD400" s="626"/>
      <c r="AE400" s="626"/>
      <c r="AI400" s="282"/>
      <c r="AJ400" s="282"/>
      <c r="AK400" s="282"/>
      <c r="AL400" s="282"/>
      <c r="AM400" s="282"/>
      <c r="AS400" s="243"/>
      <c r="AW400" s="226"/>
      <c r="BB400" s="243"/>
      <c r="BF400" s="226"/>
    </row>
    <row r="401" spans="8:58" ht="15.75" x14ac:dyDescent="0.2">
      <c r="H401" s="927" t="s">
        <v>223</v>
      </c>
      <c r="I401" s="928"/>
      <c r="J401" s="928"/>
      <c r="K401" s="928"/>
      <c r="L401" s="928"/>
      <c r="M401" s="928"/>
      <c r="N401" s="928"/>
      <c r="O401" s="928"/>
      <c r="P401" s="928"/>
      <c r="Q401" s="928"/>
      <c r="R401" s="928"/>
      <c r="S401" s="928"/>
      <c r="T401" s="928"/>
      <c r="U401" s="929"/>
      <c r="Y401" s="373"/>
      <c r="Z401" s="370"/>
      <c r="AA401" s="373"/>
      <c r="AB401" s="626"/>
      <c r="AC401" s="626"/>
      <c r="AD401" s="626"/>
      <c r="AE401" s="626"/>
      <c r="AI401" s="282"/>
      <c r="AJ401" s="282"/>
      <c r="AK401" s="282"/>
      <c r="AL401" s="282"/>
      <c r="AM401" s="282"/>
      <c r="AS401" s="243"/>
      <c r="AW401" s="226"/>
      <c r="BB401" s="243"/>
      <c r="BF401" s="226"/>
    </row>
    <row r="402" spans="8:58" ht="13.5" thickBot="1" x14ac:dyDescent="0.25">
      <c r="H402" s="926" t="s">
        <v>222</v>
      </c>
      <c r="I402" s="926"/>
      <c r="J402" s="926"/>
      <c r="K402" s="926"/>
      <c r="L402" s="926"/>
      <c r="M402" s="926"/>
      <c r="N402" s="484"/>
      <c r="O402" s="484"/>
      <c r="P402" s="484"/>
      <c r="Q402" s="484"/>
      <c r="R402" s="484"/>
      <c r="S402" s="630">
        <v>0</v>
      </c>
      <c r="T402" s="630">
        <v>0</v>
      </c>
      <c r="U402" s="396">
        <f>SUM(N402:T402)</f>
        <v>0</v>
      </c>
      <c r="Z402" s="370"/>
      <c r="AA402" s="373"/>
      <c r="AI402" s="282"/>
      <c r="AJ402" s="282"/>
      <c r="AK402" s="282"/>
      <c r="AL402" s="282"/>
      <c r="AM402" s="282"/>
      <c r="AN402" s="244"/>
      <c r="AS402" s="243"/>
      <c r="BB402" s="243"/>
    </row>
    <row r="403" spans="8:58" x14ac:dyDescent="0.2">
      <c r="H403" s="998" t="s">
        <v>226</v>
      </c>
      <c r="I403" s="999"/>
      <c r="J403" s="999"/>
      <c r="K403" s="999"/>
      <c r="L403" s="999"/>
      <c r="M403" s="999"/>
      <c r="N403" s="999"/>
      <c r="O403" s="999"/>
      <c r="P403" s="999"/>
      <c r="Q403" s="999"/>
      <c r="R403" s="999"/>
      <c r="S403" s="999"/>
      <c r="T403" s="999"/>
      <c r="U403" s="1000"/>
      <c r="Y403" s="373"/>
      <c r="Z403" s="370"/>
      <c r="AA403" s="373"/>
      <c r="AB403" s="626"/>
      <c r="AC403" s="626"/>
      <c r="AD403" s="626"/>
      <c r="AE403" s="626"/>
      <c r="AI403" s="282"/>
      <c r="AJ403" s="282"/>
      <c r="AK403" s="282"/>
      <c r="AL403" s="282"/>
      <c r="AM403" s="282"/>
      <c r="AS403" s="243"/>
      <c r="AW403" s="226"/>
      <c r="BB403" s="243"/>
      <c r="BF403" s="226"/>
    </row>
    <row r="404" spans="8:58" x14ac:dyDescent="0.2">
      <c r="H404" s="919" t="s">
        <v>225</v>
      </c>
      <c r="I404" s="920"/>
      <c r="J404" s="920"/>
      <c r="K404" s="920"/>
      <c r="L404" s="920"/>
      <c r="M404" s="921"/>
      <c r="N404" s="635">
        <f>N393+N400</f>
        <v>0</v>
      </c>
      <c r="O404" s="635">
        <f>O393+O400</f>
        <v>0</v>
      </c>
      <c r="P404" s="636"/>
      <c r="Q404" s="636"/>
      <c r="R404" s="636"/>
      <c r="S404" s="636"/>
      <c r="T404" s="636"/>
      <c r="U404" s="637"/>
      <c r="Z404" s="370"/>
      <c r="AA404" s="373"/>
    </row>
    <row r="405" spans="8:58" ht="13.5" thickBot="1" x14ac:dyDescent="0.25">
      <c r="H405" s="917" t="s">
        <v>93</v>
      </c>
      <c r="I405" s="918"/>
      <c r="J405" s="918"/>
      <c r="K405" s="918"/>
      <c r="L405" s="918"/>
      <c r="M405" s="918"/>
      <c r="N405" s="638">
        <f>IF($G$4=0," ",N404/$G$4)</f>
        <v>0</v>
      </c>
      <c r="O405" s="638" t="str">
        <f>IF($G$5=0," ",O404/$G$5)</f>
        <v xml:space="preserve"> </v>
      </c>
      <c r="P405" s="629"/>
      <c r="Q405" s="629"/>
      <c r="R405" s="629"/>
      <c r="S405" s="629"/>
      <c r="T405" s="629"/>
      <c r="U405" s="639"/>
      <c r="Z405" s="370"/>
      <c r="AA405" s="373"/>
    </row>
    <row r="406" spans="8:58" x14ac:dyDescent="0.2">
      <c r="H406" s="633"/>
      <c r="I406" s="634"/>
      <c r="J406" s="634"/>
      <c r="K406" s="634"/>
      <c r="L406" s="634"/>
      <c r="M406" s="634"/>
      <c r="N406" s="632"/>
      <c r="O406" s="632"/>
      <c r="S406" s="421"/>
      <c r="T406" s="421"/>
      <c r="Z406" s="370"/>
      <c r="AA406" s="373"/>
    </row>
    <row r="407" spans="8:58" x14ac:dyDescent="0.2">
      <c r="N407" s="499" t="s">
        <v>167</v>
      </c>
      <c r="O407" s="500"/>
      <c r="P407" s="500"/>
      <c r="Q407" s="500"/>
      <c r="R407" s="500"/>
      <c r="S407" s="500"/>
      <c r="T407" s="500"/>
      <c r="U407" s="501"/>
      <c r="Z407" s="370"/>
      <c r="AA407" s="373"/>
    </row>
    <row r="408" spans="8:58" x14ac:dyDescent="0.2">
      <c r="N408" s="502"/>
      <c r="O408" s="619"/>
      <c r="P408" s="503"/>
      <c r="Q408" s="503"/>
      <c r="R408" s="503"/>
      <c r="S408" s="503"/>
      <c r="T408" s="503"/>
      <c r="U408" s="504"/>
      <c r="Z408" s="370"/>
      <c r="AA408" s="373"/>
    </row>
    <row r="409" spans="8:58" x14ac:dyDescent="0.2">
      <c r="N409" s="505"/>
      <c r="O409" s="503"/>
      <c r="P409" s="503"/>
      <c r="Q409" s="503"/>
      <c r="R409" s="503"/>
      <c r="S409" s="503"/>
      <c r="T409" s="503"/>
      <c r="U409" s="504"/>
      <c r="Z409" s="370"/>
      <c r="AA409" s="373"/>
    </row>
    <row r="410" spans="8:58" x14ac:dyDescent="0.2">
      <c r="N410" s="506"/>
      <c r="O410" s="507"/>
      <c r="P410" s="507"/>
      <c r="Q410" s="507"/>
      <c r="R410" s="507"/>
      <c r="S410" s="507"/>
      <c r="T410" s="507"/>
      <c r="U410" s="508"/>
      <c r="Z410" s="370"/>
      <c r="AA410" s="373"/>
    </row>
    <row r="411" spans="8:58" x14ac:dyDescent="0.2">
      <c r="Z411" s="370"/>
      <c r="AA411" s="373"/>
    </row>
    <row r="412" spans="8:58" x14ac:dyDescent="0.2">
      <c r="Z412" s="370"/>
      <c r="AA412" s="373"/>
    </row>
    <row r="413" spans="8:58" x14ac:dyDescent="0.2">
      <c r="Z413" s="370"/>
      <c r="AA413" s="373"/>
    </row>
    <row r="414" spans="8:58" x14ac:dyDescent="0.2">
      <c r="Z414" s="370"/>
      <c r="AA414" s="373"/>
    </row>
    <row r="415" spans="8:58" x14ac:dyDescent="0.2">
      <c r="Z415" s="370"/>
      <c r="AA415" s="373"/>
    </row>
    <row r="416" spans="8:58" x14ac:dyDescent="0.2">
      <c r="Z416" s="370"/>
      <c r="AA416" s="373"/>
    </row>
    <row r="417" spans="26:27" x14ac:dyDescent="0.2">
      <c r="Z417" s="370"/>
      <c r="AA417" s="373"/>
    </row>
    <row r="418" spans="26:27" x14ac:dyDescent="0.2">
      <c r="Z418" s="370"/>
      <c r="AA418" s="373"/>
    </row>
    <row r="419" spans="26:27" x14ac:dyDescent="0.2">
      <c r="Z419" s="370"/>
      <c r="AA419" s="373"/>
    </row>
    <row r="420" spans="26:27" x14ac:dyDescent="0.2">
      <c r="Z420" s="370"/>
      <c r="AA420" s="373"/>
    </row>
    <row r="421" spans="26:27" x14ac:dyDescent="0.2">
      <c r="Z421" s="370"/>
      <c r="AA421" s="373"/>
    </row>
    <row r="422" spans="26:27" x14ac:dyDescent="0.2">
      <c r="Z422" s="370"/>
      <c r="AA422" s="373"/>
    </row>
    <row r="423" spans="26:27" x14ac:dyDescent="0.2">
      <c r="Z423" s="370"/>
      <c r="AA423" s="373"/>
    </row>
    <row r="424" spans="26:27" x14ac:dyDescent="0.2">
      <c r="Z424" s="370"/>
      <c r="AA424" s="373"/>
    </row>
    <row r="425" spans="26:27" x14ac:dyDescent="0.2">
      <c r="Z425" s="370"/>
      <c r="AA425" s="373"/>
    </row>
    <row r="426" spans="26:27" x14ac:dyDescent="0.2">
      <c r="Z426" s="370"/>
      <c r="AA426" s="373"/>
    </row>
    <row r="427" spans="26:27" x14ac:dyDescent="0.2">
      <c r="Z427" s="370"/>
      <c r="AA427" s="373"/>
    </row>
    <row r="428" spans="26:27" x14ac:dyDescent="0.2">
      <c r="Z428" s="370"/>
      <c r="AA428" s="373"/>
    </row>
    <row r="429" spans="26:27" x14ac:dyDescent="0.2">
      <c r="Z429" s="370"/>
      <c r="AA429" s="373"/>
    </row>
    <row r="430" spans="26:27" x14ac:dyDescent="0.2">
      <c r="Z430" s="370"/>
      <c r="AA430" s="373"/>
    </row>
    <row r="431" spans="26:27" x14ac:dyDescent="0.2">
      <c r="Z431" s="370"/>
      <c r="AA431" s="373"/>
    </row>
    <row r="432" spans="26:27" x14ac:dyDescent="0.2">
      <c r="Z432" s="370"/>
      <c r="AA432" s="373"/>
    </row>
  </sheetData>
  <sheetProtection formatRows="0" insertRows="0" selectLockedCells="1"/>
  <mergeCells count="617">
    <mergeCell ref="A151:C151"/>
    <mergeCell ref="D151:J151"/>
    <mergeCell ref="A152:C152"/>
    <mergeCell ref="D152:J152"/>
    <mergeCell ref="H146:J146"/>
    <mergeCell ref="A147:F147"/>
    <mergeCell ref="G147:H147"/>
    <mergeCell ref="I147:J147"/>
    <mergeCell ref="H148:J148"/>
    <mergeCell ref="A149:F149"/>
    <mergeCell ref="G149:H149"/>
    <mergeCell ref="I149:J149"/>
    <mergeCell ref="A150:C150"/>
    <mergeCell ref="D150:J150"/>
    <mergeCell ref="F141:J141"/>
    <mergeCell ref="K141:M141"/>
    <mergeCell ref="H142:J142"/>
    <mergeCell ref="H143:J143"/>
    <mergeCell ref="H144:J144"/>
    <mergeCell ref="A145:F145"/>
    <mergeCell ref="G145:H145"/>
    <mergeCell ref="I145:J145"/>
    <mergeCell ref="D140:J140"/>
    <mergeCell ref="AX10:BF10"/>
    <mergeCell ref="AX3:BF3"/>
    <mergeCell ref="AO3:AW3"/>
    <mergeCell ref="AF3:AN3"/>
    <mergeCell ref="H401:U401"/>
    <mergeCell ref="H400:M400"/>
    <mergeCell ref="H391:U391"/>
    <mergeCell ref="A379:J379"/>
    <mergeCell ref="A367:J367"/>
    <mergeCell ref="A368:J368"/>
    <mergeCell ref="A369:J369"/>
    <mergeCell ref="A385:J385"/>
    <mergeCell ref="A386:J386"/>
    <mergeCell ref="G383:H383"/>
    <mergeCell ref="A372:L372"/>
    <mergeCell ref="A380:L380"/>
    <mergeCell ref="A374:J374"/>
    <mergeCell ref="A375:J375"/>
    <mergeCell ref="A376:J376"/>
    <mergeCell ref="A377:J377"/>
    <mergeCell ref="A378:J378"/>
    <mergeCell ref="A358:J358"/>
    <mergeCell ref="A359:J359"/>
    <mergeCell ref="A360:J360"/>
    <mergeCell ref="H403:U403"/>
    <mergeCell ref="H396:M396"/>
    <mergeCell ref="N396:T396"/>
    <mergeCell ref="H399:J399"/>
    <mergeCell ref="K399:M399"/>
    <mergeCell ref="H397:M397"/>
    <mergeCell ref="N8:Q8"/>
    <mergeCell ref="AF10:AN10"/>
    <mergeCell ref="AO10:AW10"/>
    <mergeCell ref="A370:J370"/>
    <mergeCell ref="A371:J371"/>
    <mergeCell ref="G53:H53"/>
    <mergeCell ref="G54:H54"/>
    <mergeCell ref="G55:H55"/>
    <mergeCell ref="G56:H56"/>
    <mergeCell ref="G57:H57"/>
    <mergeCell ref="A361:J361"/>
    <mergeCell ref="A362:J362"/>
    <mergeCell ref="A353:J353"/>
    <mergeCell ref="A365:J365"/>
    <mergeCell ref="A366:J366"/>
    <mergeCell ref="A355:J355"/>
    <mergeCell ref="A356:J356"/>
    <mergeCell ref="A357:J357"/>
    <mergeCell ref="A1:K1"/>
    <mergeCell ref="L1:M1"/>
    <mergeCell ref="H392:M392"/>
    <mergeCell ref="H393:M393"/>
    <mergeCell ref="N3:R3"/>
    <mergeCell ref="N4:Q4"/>
    <mergeCell ref="N5:Q5"/>
    <mergeCell ref="N6:Q6"/>
    <mergeCell ref="A25:J25"/>
    <mergeCell ref="N11:O11"/>
    <mergeCell ref="G241:J241"/>
    <mergeCell ref="G52:J52"/>
    <mergeCell ref="A387:L387"/>
    <mergeCell ref="A363:L363"/>
    <mergeCell ref="A351:L351"/>
    <mergeCell ref="L4:L7"/>
    <mergeCell ref="K3:M3"/>
    <mergeCell ref="N7:Q7"/>
    <mergeCell ref="A3:F3"/>
    <mergeCell ref="G3:H3"/>
    <mergeCell ref="I3:J3"/>
    <mergeCell ref="E8:F8"/>
    <mergeCell ref="A384:J384"/>
    <mergeCell ref="A346:J346"/>
    <mergeCell ref="A347:J347"/>
    <mergeCell ref="A348:J348"/>
    <mergeCell ref="A349:J349"/>
    <mergeCell ref="A350:J350"/>
    <mergeCell ref="A354:J354"/>
    <mergeCell ref="A343:J343"/>
    <mergeCell ref="A338:J338"/>
    <mergeCell ref="A339:J339"/>
    <mergeCell ref="A336:K336"/>
    <mergeCell ref="K337:M337"/>
    <mergeCell ref="A344:K344"/>
    <mergeCell ref="A333:J333"/>
    <mergeCell ref="A334:J334"/>
    <mergeCell ref="A335:J335"/>
    <mergeCell ref="A340:J340"/>
    <mergeCell ref="A341:J341"/>
    <mergeCell ref="A342:J342"/>
    <mergeCell ref="A327:J327"/>
    <mergeCell ref="A319:K319"/>
    <mergeCell ref="A328:K328"/>
    <mergeCell ref="A330:J330"/>
    <mergeCell ref="A331:J331"/>
    <mergeCell ref="A332:J332"/>
    <mergeCell ref="A321:J321"/>
    <mergeCell ref="A322:J322"/>
    <mergeCell ref="A323:J323"/>
    <mergeCell ref="A324:J324"/>
    <mergeCell ref="A325:J325"/>
    <mergeCell ref="A326:J326"/>
    <mergeCell ref="A313:J313"/>
    <mergeCell ref="A314:J314"/>
    <mergeCell ref="A315:J315"/>
    <mergeCell ref="A316:J316"/>
    <mergeCell ref="A317:J317"/>
    <mergeCell ref="A318:J318"/>
    <mergeCell ref="A288:J288"/>
    <mergeCell ref="A239:K239"/>
    <mergeCell ref="A275:K275"/>
    <mergeCell ref="A289:K289"/>
    <mergeCell ref="A311:K311"/>
    <mergeCell ref="A302:J302"/>
    <mergeCell ref="A303:J303"/>
    <mergeCell ref="A304:J304"/>
    <mergeCell ref="A305:J305"/>
    <mergeCell ref="A306:J306"/>
    <mergeCell ref="A282:J282"/>
    <mergeCell ref="A283:J283"/>
    <mergeCell ref="A284:J284"/>
    <mergeCell ref="A285:J285"/>
    <mergeCell ref="A286:J286"/>
    <mergeCell ref="A287:J287"/>
    <mergeCell ref="G274:H274"/>
    <mergeCell ref="A277:J277"/>
    <mergeCell ref="A278:J278"/>
    <mergeCell ref="A279:J279"/>
    <mergeCell ref="A280:J280"/>
    <mergeCell ref="A281:J281"/>
    <mergeCell ref="A274:F274"/>
    <mergeCell ref="I274:J274"/>
    <mergeCell ref="A266:J266"/>
    <mergeCell ref="A267:J267"/>
    <mergeCell ref="A269:J269"/>
    <mergeCell ref="A271:J271"/>
    <mergeCell ref="A272:J272"/>
    <mergeCell ref="G273:H273"/>
    <mergeCell ref="A273:F273"/>
    <mergeCell ref="I273:J273"/>
    <mergeCell ref="A270:J270"/>
    <mergeCell ref="A260:J260"/>
    <mergeCell ref="A261:J261"/>
    <mergeCell ref="A262:J262"/>
    <mergeCell ref="A263:J263"/>
    <mergeCell ref="A264:J264"/>
    <mergeCell ref="A265:J265"/>
    <mergeCell ref="A254:J254"/>
    <mergeCell ref="A255:J255"/>
    <mergeCell ref="A256:J256"/>
    <mergeCell ref="A257:J257"/>
    <mergeCell ref="A258:J258"/>
    <mergeCell ref="A259:J259"/>
    <mergeCell ref="G247:H247"/>
    <mergeCell ref="G248:H248"/>
    <mergeCell ref="G249:H249"/>
    <mergeCell ref="G250:H250"/>
    <mergeCell ref="G251:H251"/>
    <mergeCell ref="A253:J253"/>
    <mergeCell ref="A251:F251"/>
    <mergeCell ref="A247:F247"/>
    <mergeCell ref="A248:F248"/>
    <mergeCell ref="G243:H243"/>
    <mergeCell ref="G244:H244"/>
    <mergeCell ref="G245:H245"/>
    <mergeCell ref="G246:H246"/>
    <mergeCell ref="A242:F242"/>
    <mergeCell ref="I245:J245"/>
    <mergeCell ref="A234:J234"/>
    <mergeCell ref="A235:J235"/>
    <mergeCell ref="A236:J236"/>
    <mergeCell ref="A237:J237"/>
    <mergeCell ref="A238:J238"/>
    <mergeCell ref="G242:H242"/>
    <mergeCell ref="I242:J242"/>
    <mergeCell ref="A246:F246"/>
    <mergeCell ref="I244:J244"/>
    <mergeCell ref="A228:J228"/>
    <mergeCell ref="A229:J229"/>
    <mergeCell ref="A230:J230"/>
    <mergeCell ref="A231:J231"/>
    <mergeCell ref="A232:J232"/>
    <mergeCell ref="A233:J233"/>
    <mergeCell ref="A222:J222"/>
    <mergeCell ref="A223:J223"/>
    <mergeCell ref="A224:J224"/>
    <mergeCell ref="A225:J225"/>
    <mergeCell ref="A226:J226"/>
    <mergeCell ref="A227:J227"/>
    <mergeCell ref="A216:J216"/>
    <mergeCell ref="A217:J217"/>
    <mergeCell ref="A218:J218"/>
    <mergeCell ref="A219:J219"/>
    <mergeCell ref="A220:J220"/>
    <mergeCell ref="A221:J221"/>
    <mergeCell ref="A209:J209"/>
    <mergeCell ref="G206:H206"/>
    <mergeCell ref="A206:F206"/>
    <mergeCell ref="I206:J206"/>
    <mergeCell ref="A214:J214"/>
    <mergeCell ref="A215:J215"/>
    <mergeCell ref="A211:F211"/>
    <mergeCell ref="I211:J211"/>
    <mergeCell ref="A212:F212"/>
    <mergeCell ref="A213:F213"/>
    <mergeCell ref="I213:J213"/>
    <mergeCell ref="I212:J212"/>
    <mergeCell ref="G211:H211"/>
    <mergeCell ref="G212:H212"/>
    <mergeCell ref="G213:H213"/>
    <mergeCell ref="G185:H185"/>
    <mergeCell ref="A200:J200"/>
    <mergeCell ref="A201:J201"/>
    <mergeCell ref="A202:J202"/>
    <mergeCell ref="G198:H198"/>
    <mergeCell ref="A186:J186"/>
    <mergeCell ref="A187:J187"/>
    <mergeCell ref="A188:J188"/>
    <mergeCell ref="A193:J193"/>
    <mergeCell ref="A198:F198"/>
    <mergeCell ref="I198:J198"/>
    <mergeCell ref="A199:F199"/>
    <mergeCell ref="I199:J199"/>
    <mergeCell ref="A192:F192"/>
    <mergeCell ref="I192:J192"/>
    <mergeCell ref="G199:H199"/>
    <mergeCell ref="A194:J194"/>
    <mergeCell ref="A195:J195"/>
    <mergeCell ref="G192:H192"/>
    <mergeCell ref="G197:H197"/>
    <mergeCell ref="I191:J191"/>
    <mergeCell ref="A191:F191"/>
    <mergeCell ref="G190:H190"/>
    <mergeCell ref="G191:H191"/>
    <mergeCell ref="G171:H171"/>
    <mergeCell ref="G176:H176"/>
    <mergeCell ref="G177:H177"/>
    <mergeCell ref="G178:H178"/>
    <mergeCell ref="G183:H183"/>
    <mergeCell ref="G184:H184"/>
    <mergeCell ref="A172:J172"/>
    <mergeCell ref="A173:J173"/>
    <mergeCell ref="A174:J174"/>
    <mergeCell ref="A179:J179"/>
    <mergeCell ref="I171:J171"/>
    <mergeCell ref="A180:J180"/>
    <mergeCell ref="A181:J181"/>
    <mergeCell ref="G164:H164"/>
    <mergeCell ref="A165:J165"/>
    <mergeCell ref="A166:J166"/>
    <mergeCell ref="A167:J167"/>
    <mergeCell ref="G169:H169"/>
    <mergeCell ref="G170:H170"/>
    <mergeCell ref="A170:F170"/>
    <mergeCell ref="A169:F169"/>
    <mergeCell ref="A158:J158"/>
    <mergeCell ref="A159:K159"/>
    <mergeCell ref="K160:M160"/>
    <mergeCell ref="K161:M161"/>
    <mergeCell ref="G162:H162"/>
    <mergeCell ref="G163:H163"/>
    <mergeCell ref="K93:M93"/>
    <mergeCell ref="I89:J89"/>
    <mergeCell ref="K80:M80"/>
    <mergeCell ref="K81:M81"/>
    <mergeCell ref="D104:J104"/>
    <mergeCell ref="G109:H109"/>
    <mergeCell ref="G111:H111"/>
    <mergeCell ref="H108:J108"/>
    <mergeCell ref="A109:F109"/>
    <mergeCell ref="I109:J109"/>
    <mergeCell ref="I111:J111"/>
    <mergeCell ref="H106:J106"/>
    <mergeCell ref="H107:J107"/>
    <mergeCell ref="D102:J102"/>
    <mergeCell ref="H100:J100"/>
    <mergeCell ref="A101:F101"/>
    <mergeCell ref="I101:J101"/>
    <mergeCell ref="H95:J95"/>
    <mergeCell ref="A91:C91"/>
    <mergeCell ref="A92:C92"/>
    <mergeCell ref="I99:J99"/>
    <mergeCell ref="I87:J87"/>
    <mergeCell ref="A85:F85"/>
    <mergeCell ref="I85:J85"/>
    <mergeCell ref="A153:J153"/>
    <mergeCell ref="A154:J154"/>
    <mergeCell ref="A155:J155"/>
    <mergeCell ref="A156:J156"/>
    <mergeCell ref="A135:F135"/>
    <mergeCell ref="A128:C128"/>
    <mergeCell ref="D90:J90"/>
    <mergeCell ref="H88:J88"/>
    <mergeCell ref="H94:J94"/>
    <mergeCell ref="I97:J97"/>
    <mergeCell ref="H98:J98"/>
    <mergeCell ref="A99:F99"/>
    <mergeCell ref="D91:J91"/>
    <mergeCell ref="D92:J92"/>
    <mergeCell ref="G97:H97"/>
    <mergeCell ref="G99:H99"/>
    <mergeCell ref="G101:H101"/>
    <mergeCell ref="A127:C127"/>
    <mergeCell ref="A114:C114"/>
    <mergeCell ref="A115:C115"/>
    <mergeCell ref="A116:C116"/>
    <mergeCell ref="A121:F121"/>
    <mergeCell ref="F93:J93"/>
    <mergeCell ref="F129:J129"/>
    <mergeCell ref="I58:J58"/>
    <mergeCell ref="G58:H58"/>
    <mergeCell ref="G59:H59"/>
    <mergeCell ref="G60:H60"/>
    <mergeCell ref="G61:H61"/>
    <mergeCell ref="A63:C63"/>
    <mergeCell ref="E63:F63"/>
    <mergeCell ref="A157:J157"/>
    <mergeCell ref="D128:J128"/>
    <mergeCell ref="G133:H133"/>
    <mergeCell ref="G135:H135"/>
    <mergeCell ref="G137:H137"/>
    <mergeCell ref="D138:J138"/>
    <mergeCell ref="D139:J139"/>
    <mergeCell ref="D116:J116"/>
    <mergeCell ref="G121:H121"/>
    <mergeCell ref="G123:H123"/>
    <mergeCell ref="G125:H125"/>
    <mergeCell ref="D126:J126"/>
    <mergeCell ref="A138:C138"/>
    <mergeCell ref="A139:C139"/>
    <mergeCell ref="H130:J130"/>
    <mergeCell ref="H131:J131"/>
    <mergeCell ref="I135:J135"/>
    <mergeCell ref="I54:J54"/>
    <mergeCell ref="I59:J59"/>
    <mergeCell ref="I57:J57"/>
    <mergeCell ref="I61:J61"/>
    <mergeCell ref="E61:F61"/>
    <mergeCell ref="A58:F58"/>
    <mergeCell ref="I56:J56"/>
    <mergeCell ref="A50:K50"/>
    <mergeCell ref="A41:J41"/>
    <mergeCell ref="A42:J42"/>
    <mergeCell ref="A43:J43"/>
    <mergeCell ref="A44:J44"/>
    <mergeCell ref="A45:J45"/>
    <mergeCell ref="A46:J46"/>
    <mergeCell ref="E57:F57"/>
    <mergeCell ref="E59:F59"/>
    <mergeCell ref="E55:F55"/>
    <mergeCell ref="A55:C55"/>
    <mergeCell ref="A47:J47"/>
    <mergeCell ref="A48:J48"/>
    <mergeCell ref="A49:J49"/>
    <mergeCell ref="A57:C57"/>
    <mergeCell ref="A56:F56"/>
    <mergeCell ref="A60:F60"/>
    <mergeCell ref="A35:J35"/>
    <mergeCell ref="A36:J36"/>
    <mergeCell ref="A37:J37"/>
    <mergeCell ref="A38:J38"/>
    <mergeCell ref="A39:J39"/>
    <mergeCell ref="A40:J40"/>
    <mergeCell ref="A29:J29"/>
    <mergeCell ref="A30:J30"/>
    <mergeCell ref="A31:J31"/>
    <mergeCell ref="A32:J32"/>
    <mergeCell ref="A33:J33"/>
    <mergeCell ref="A34:J34"/>
    <mergeCell ref="A20:K20"/>
    <mergeCell ref="A27:K27"/>
    <mergeCell ref="A22:J22"/>
    <mergeCell ref="A23:J23"/>
    <mergeCell ref="A24:J24"/>
    <mergeCell ref="A26:J26"/>
    <mergeCell ref="E9:G9"/>
    <mergeCell ref="E7:F7"/>
    <mergeCell ref="A19:J19"/>
    <mergeCell ref="A17:J17"/>
    <mergeCell ref="A10:M10"/>
    <mergeCell ref="A4:D4"/>
    <mergeCell ref="A5:D5"/>
    <mergeCell ref="A6:D6"/>
    <mergeCell ref="A18:J18"/>
    <mergeCell ref="E4:F4"/>
    <mergeCell ref="E5:F5"/>
    <mergeCell ref="E6:F6"/>
    <mergeCell ref="A15:C15"/>
    <mergeCell ref="K210:M210"/>
    <mergeCell ref="K203:M203"/>
    <mergeCell ref="A204:F204"/>
    <mergeCell ref="I204:J204"/>
    <mergeCell ref="A205:F205"/>
    <mergeCell ref="I205:J205"/>
    <mergeCell ref="G204:H204"/>
    <mergeCell ref="G205:H205"/>
    <mergeCell ref="A207:J207"/>
    <mergeCell ref="A208:J208"/>
    <mergeCell ref="K196:M196"/>
    <mergeCell ref="A197:F197"/>
    <mergeCell ref="I197:J197"/>
    <mergeCell ref="K189:M189"/>
    <mergeCell ref="I190:J190"/>
    <mergeCell ref="A190:F190"/>
    <mergeCell ref="H405:M405"/>
    <mergeCell ref="K301:M301"/>
    <mergeCell ref="I176:J176"/>
    <mergeCell ref="K182:M182"/>
    <mergeCell ref="A183:F183"/>
    <mergeCell ref="I183:J183"/>
    <mergeCell ref="A184:F184"/>
    <mergeCell ref="I184:J184"/>
    <mergeCell ref="I178:J178"/>
    <mergeCell ref="A176:F176"/>
    <mergeCell ref="A249:F249"/>
    <mergeCell ref="H404:M404"/>
    <mergeCell ref="H389:M389"/>
    <mergeCell ref="H390:M390"/>
    <mergeCell ref="H402:M402"/>
    <mergeCell ref="H394:U394"/>
    <mergeCell ref="A178:F178"/>
    <mergeCell ref="K252:M252"/>
    <mergeCell ref="I249:J249"/>
    <mergeCell ref="A244:F244"/>
    <mergeCell ref="I248:J248"/>
    <mergeCell ref="K240:M240"/>
    <mergeCell ref="K241:M241"/>
    <mergeCell ref="A241:F241"/>
    <mergeCell ref="K175:M175"/>
    <mergeCell ref="A177:F177"/>
    <mergeCell ref="I177:J177"/>
    <mergeCell ref="K168:M168"/>
    <mergeCell ref="I169:J169"/>
    <mergeCell ref="A102:C102"/>
    <mergeCell ref="A113:F113"/>
    <mergeCell ref="I113:J113"/>
    <mergeCell ref="H118:J118"/>
    <mergeCell ref="H119:J119"/>
    <mergeCell ref="H120:J120"/>
    <mergeCell ref="H110:J110"/>
    <mergeCell ref="A111:F111"/>
    <mergeCell ref="H112:J112"/>
    <mergeCell ref="D103:J103"/>
    <mergeCell ref="A103:C103"/>
    <mergeCell ref="A104:C104"/>
    <mergeCell ref="A171:F171"/>
    <mergeCell ref="A164:F164"/>
    <mergeCell ref="A123:F123"/>
    <mergeCell ref="I123:J123"/>
    <mergeCell ref="I170:J170"/>
    <mergeCell ref="K129:M129"/>
    <mergeCell ref="A140:C140"/>
    <mergeCell ref="H382:J382"/>
    <mergeCell ref="I383:J383"/>
    <mergeCell ref="A243:F243"/>
    <mergeCell ref="I243:J243"/>
    <mergeCell ref="A245:F245"/>
    <mergeCell ref="A300:C300"/>
    <mergeCell ref="A296:C296"/>
    <mergeCell ref="H96:J96"/>
    <mergeCell ref="A97:F97"/>
    <mergeCell ref="I185:J185"/>
    <mergeCell ref="A185:F185"/>
    <mergeCell ref="A250:F250"/>
    <mergeCell ref="I250:J250"/>
    <mergeCell ref="I247:J247"/>
    <mergeCell ref="A162:F162"/>
    <mergeCell ref="I164:J164"/>
    <mergeCell ref="I163:J163"/>
    <mergeCell ref="A133:F133"/>
    <mergeCell ref="I133:J133"/>
    <mergeCell ref="H136:J136"/>
    <mergeCell ref="A137:F137"/>
    <mergeCell ref="I137:J137"/>
    <mergeCell ref="H132:J132"/>
    <mergeCell ref="H134:J134"/>
    <mergeCell ref="AR391:AU391"/>
    <mergeCell ref="A297:C297"/>
    <mergeCell ref="K268:M268"/>
    <mergeCell ref="K381:M381"/>
    <mergeCell ref="Z390:AA390"/>
    <mergeCell ref="BA389:BD389"/>
    <mergeCell ref="BA390:BD390"/>
    <mergeCell ref="AI389:AL389"/>
    <mergeCell ref="AI391:AL391"/>
    <mergeCell ref="AI390:AL390"/>
    <mergeCell ref="AR389:AU389"/>
    <mergeCell ref="AR390:AU390"/>
    <mergeCell ref="A299:C299"/>
    <mergeCell ref="K290:M290"/>
    <mergeCell ref="AB390:AC390"/>
    <mergeCell ref="AD390:AE390"/>
    <mergeCell ref="K373:M373"/>
    <mergeCell ref="K364:M364"/>
    <mergeCell ref="K329:M329"/>
    <mergeCell ref="K320:M320"/>
    <mergeCell ref="K352:M352"/>
    <mergeCell ref="K345:M345"/>
    <mergeCell ref="K276:M276"/>
    <mergeCell ref="K312:M312"/>
    <mergeCell ref="BH10:BL10"/>
    <mergeCell ref="K52:M52"/>
    <mergeCell ref="E53:F53"/>
    <mergeCell ref="K21:M21"/>
    <mergeCell ref="K51:M51"/>
    <mergeCell ref="A52:F52"/>
    <mergeCell ref="I53:J53"/>
    <mergeCell ref="I55:J55"/>
    <mergeCell ref="K28:M28"/>
    <mergeCell ref="A54:F54"/>
    <mergeCell ref="A53:C53"/>
    <mergeCell ref="AB11:AC11"/>
    <mergeCell ref="A14:C14"/>
    <mergeCell ref="E14:G14"/>
    <mergeCell ref="H14:J14"/>
    <mergeCell ref="K13:M13"/>
    <mergeCell ref="E15:G15"/>
    <mergeCell ref="H15:J15"/>
    <mergeCell ref="AD11:AE11"/>
    <mergeCell ref="V10:AE10"/>
    <mergeCell ref="K11:M11"/>
    <mergeCell ref="A12:J12"/>
    <mergeCell ref="P11:R11"/>
    <mergeCell ref="A16:J16"/>
    <mergeCell ref="A69:J69"/>
    <mergeCell ref="A70:J70"/>
    <mergeCell ref="A59:C59"/>
    <mergeCell ref="A61:C61"/>
    <mergeCell ref="H83:J83"/>
    <mergeCell ref="I60:J60"/>
    <mergeCell ref="A68:J68"/>
    <mergeCell ref="A71:J71"/>
    <mergeCell ref="H84:J84"/>
    <mergeCell ref="A65:J65"/>
    <mergeCell ref="A67:J67"/>
    <mergeCell ref="G62:H62"/>
    <mergeCell ref="G63:H63"/>
    <mergeCell ref="G64:H64"/>
    <mergeCell ref="A62:F62"/>
    <mergeCell ref="I62:J62"/>
    <mergeCell ref="A64:F64"/>
    <mergeCell ref="I64:J64"/>
    <mergeCell ref="I63:J63"/>
    <mergeCell ref="A72:J72"/>
    <mergeCell ref="A73:J73"/>
    <mergeCell ref="A74:J74"/>
    <mergeCell ref="A75:J75"/>
    <mergeCell ref="A76:J76"/>
    <mergeCell ref="K105:M105"/>
    <mergeCell ref="I121:J121"/>
    <mergeCell ref="D127:J127"/>
    <mergeCell ref="I125:J125"/>
    <mergeCell ref="A126:C126"/>
    <mergeCell ref="H122:J122"/>
    <mergeCell ref="H124:J124"/>
    <mergeCell ref="A125:F125"/>
    <mergeCell ref="G113:H113"/>
    <mergeCell ref="D114:J114"/>
    <mergeCell ref="D115:J115"/>
    <mergeCell ref="F105:J105"/>
    <mergeCell ref="F117:J117"/>
    <mergeCell ref="A87:F87"/>
    <mergeCell ref="A77:J77"/>
    <mergeCell ref="A89:F89"/>
    <mergeCell ref="H82:J82"/>
    <mergeCell ref="A78:J78"/>
    <mergeCell ref="A79:K79"/>
    <mergeCell ref="G85:H85"/>
    <mergeCell ref="G87:H87"/>
    <mergeCell ref="G89:H89"/>
    <mergeCell ref="F81:J81"/>
    <mergeCell ref="H395:M395"/>
    <mergeCell ref="S11:T11"/>
    <mergeCell ref="V11:X11"/>
    <mergeCell ref="Z11:AA11"/>
    <mergeCell ref="A382:C382"/>
    <mergeCell ref="A383:F383"/>
    <mergeCell ref="A292:C292"/>
    <mergeCell ref="A293:C293"/>
    <mergeCell ref="A294:C294"/>
    <mergeCell ref="A295:C295"/>
    <mergeCell ref="A307:J307"/>
    <mergeCell ref="A308:J308"/>
    <mergeCell ref="A309:J309"/>
    <mergeCell ref="A310:J310"/>
    <mergeCell ref="A298:C298"/>
    <mergeCell ref="A291:C291"/>
    <mergeCell ref="I246:J246"/>
    <mergeCell ref="I251:J251"/>
    <mergeCell ref="A163:F163"/>
    <mergeCell ref="I162:J162"/>
    <mergeCell ref="K117:M117"/>
    <mergeCell ref="A90:C90"/>
    <mergeCell ref="K66:M66"/>
    <mergeCell ref="H86:J86"/>
  </mergeCells>
  <phoneticPr fontId="3" type="noConversion"/>
  <pageMargins left="0.27" right="0.3" top="0.63" bottom="0.64" header="0.48" footer="0.5"/>
  <pageSetup scale="62" fitToHeight="0" orientation="landscape" r:id="rId1"/>
  <headerFooter alignWithMargins="0"/>
  <ignoredErrors>
    <ignoredError sqref="D292:E292 D293:D297 E293 E294:E297 F292:F297 K292:K297 M292:M297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70C0"/>
    <pageSetUpPr fitToPage="1"/>
  </sheetPr>
  <dimension ref="A1:K42"/>
  <sheetViews>
    <sheetView topLeftCell="A31" workbookViewId="0">
      <selection activeCell="C35" sqref="C35"/>
    </sheetView>
  </sheetViews>
  <sheetFormatPr defaultRowHeight="12.75" x14ac:dyDescent="0.2"/>
  <cols>
    <col min="1" max="1" width="4.85546875" customWidth="1"/>
    <col min="2" max="2" width="26.5703125" customWidth="1"/>
    <col min="3" max="3" width="20.28515625" customWidth="1"/>
    <col min="4" max="9" width="12.7109375" customWidth="1"/>
    <col min="10" max="10" width="12" customWidth="1"/>
    <col min="11" max="11" width="18.85546875" customWidth="1"/>
  </cols>
  <sheetData>
    <row r="1" spans="1:11" ht="24" thickBot="1" x14ac:dyDescent="0.4">
      <c r="A1" s="728" t="s">
        <v>124</v>
      </c>
      <c r="B1" s="729"/>
      <c r="C1" s="730"/>
      <c r="D1" s="731"/>
      <c r="E1" s="731"/>
      <c r="F1" s="732"/>
      <c r="G1" s="733"/>
      <c r="H1" s="732"/>
      <c r="I1" s="734"/>
    </row>
    <row r="2" spans="1:11" ht="18.75" thickBot="1" x14ac:dyDescent="0.3">
      <c r="A2" s="724"/>
      <c r="B2" s="725" t="s">
        <v>22</v>
      </c>
      <c r="C2" s="725" t="str">
        <f>budget!A3</f>
        <v>(Program title / year / semester)</v>
      </c>
      <c r="D2" s="726"/>
      <c r="E2" s="726"/>
      <c r="F2" s="726"/>
      <c r="G2" s="726"/>
      <c r="H2" s="726"/>
      <c r="I2" s="727"/>
    </row>
    <row r="3" spans="1:11" ht="13.5" thickBot="1" x14ac:dyDescent="0.25"/>
    <row r="4" spans="1:11" x14ac:dyDescent="0.2">
      <c r="B4" s="6"/>
      <c r="C4" s="474" t="s">
        <v>163</v>
      </c>
      <c r="D4" s="29" t="s">
        <v>26</v>
      </c>
      <c r="E4" s="1037" t="str">
        <f>budget!A4</f>
        <v>(Faculty Name #1)</v>
      </c>
      <c r="F4" s="1038"/>
      <c r="G4" s="1039" t="str">
        <f>budget!A5</f>
        <v>(Faculty Name #2)</v>
      </c>
      <c r="H4" s="1040"/>
      <c r="I4" s="1041" t="str">
        <f>budget!A6</f>
        <v>(Faculty Name #3)</v>
      </c>
      <c r="J4" s="1042"/>
      <c r="K4" s="478" t="s">
        <v>164</v>
      </c>
    </row>
    <row r="5" spans="1:11" s="48" customFormat="1" ht="13.5" thickBot="1" x14ac:dyDescent="0.25">
      <c r="B5" s="49" t="s">
        <v>1</v>
      </c>
      <c r="C5" s="475"/>
      <c r="D5" s="62"/>
      <c r="E5" s="50" t="s">
        <v>110</v>
      </c>
      <c r="F5" s="51" t="s">
        <v>111</v>
      </c>
      <c r="G5" s="52" t="s">
        <v>110</v>
      </c>
      <c r="H5" s="53" t="s">
        <v>111</v>
      </c>
      <c r="I5" s="54" t="s">
        <v>110</v>
      </c>
      <c r="J5" s="55" t="s">
        <v>111</v>
      </c>
      <c r="K5" s="479"/>
    </row>
    <row r="6" spans="1:11" s="48" customFormat="1" ht="12.75" customHeight="1" x14ac:dyDescent="0.2">
      <c r="A6" s="1044" t="s">
        <v>133</v>
      </c>
      <c r="B6" s="27" t="str">
        <f>budget!A21</f>
        <v>AIRFARE</v>
      </c>
      <c r="C6" s="476">
        <f>budget!U27</f>
        <v>0</v>
      </c>
      <c r="D6" s="56">
        <f>budget!V27+budget!W27+budget!X27</f>
        <v>0</v>
      </c>
      <c r="E6" s="57">
        <f>budget!Z27</f>
        <v>0</v>
      </c>
      <c r="F6" s="58">
        <f>budget!AA27</f>
        <v>0</v>
      </c>
      <c r="G6" s="57">
        <f>budget!AB27</f>
        <v>0</v>
      </c>
      <c r="H6" s="58">
        <f>budget!AC27</f>
        <v>0</v>
      </c>
      <c r="I6" s="57">
        <f>budget!AD27</f>
        <v>0</v>
      </c>
      <c r="J6" s="58">
        <f>budget!AE27</f>
        <v>0</v>
      </c>
      <c r="K6" s="480">
        <f>C6-D6-E6-F6-G6-H6-I6-J6</f>
        <v>0</v>
      </c>
    </row>
    <row r="7" spans="1:11" s="48" customFormat="1" x14ac:dyDescent="0.2">
      <c r="A7" s="1045"/>
      <c r="B7" s="27" t="str">
        <f>budget!A51</f>
        <v>GROUP TRANSPORT</v>
      </c>
      <c r="C7" s="476">
        <f>budget!U79</f>
        <v>0</v>
      </c>
      <c r="D7" s="56">
        <f>budget!V79+budget!W79+budget!X79</f>
        <v>0</v>
      </c>
      <c r="E7" s="57">
        <f>budget!Z79</f>
        <v>0</v>
      </c>
      <c r="F7" s="58">
        <f>budget!AA79</f>
        <v>0</v>
      </c>
      <c r="G7" s="57">
        <f>budget!AB79</f>
        <v>0</v>
      </c>
      <c r="H7" s="58">
        <f>budget!AC79</f>
        <v>0</v>
      </c>
      <c r="I7" s="57">
        <f>budget!AD79</f>
        <v>0</v>
      </c>
      <c r="J7" s="58">
        <f>budget!AE79</f>
        <v>0</v>
      </c>
      <c r="K7" s="480">
        <f t="shared" ref="K7:K24" si="0">C7-D7-E7-F7-G7-H7-I7-J7</f>
        <v>0</v>
      </c>
    </row>
    <row r="8" spans="1:11" s="48" customFormat="1" x14ac:dyDescent="0.2">
      <c r="A8" s="1045"/>
      <c r="B8" s="27" t="str">
        <f>budget!A28</f>
        <v>FACULTY TRANSPORT</v>
      </c>
      <c r="C8" s="476">
        <f>budget!U50</f>
        <v>0</v>
      </c>
      <c r="D8" s="56">
        <f>budget!V50+budget!W50+budget!X50</f>
        <v>0</v>
      </c>
      <c r="E8" s="57">
        <f>budget!Z50</f>
        <v>0</v>
      </c>
      <c r="F8" s="58">
        <f>budget!AA50</f>
        <v>0</v>
      </c>
      <c r="G8" s="57">
        <f>budget!AB50</f>
        <v>0</v>
      </c>
      <c r="H8" s="58">
        <f>budget!AC50</f>
        <v>0</v>
      </c>
      <c r="I8" s="56">
        <f>budget!AD50</f>
        <v>0</v>
      </c>
      <c r="J8" s="58">
        <f>budget!AE50</f>
        <v>0</v>
      </c>
      <c r="K8" s="480">
        <f t="shared" si="0"/>
        <v>0</v>
      </c>
    </row>
    <row r="9" spans="1:11" s="48" customFormat="1" x14ac:dyDescent="0.2">
      <c r="A9" s="1045"/>
      <c r="B9" s="27" t="str">
        <f>budget!A80</f>
        <v>ACCOMMODATION</v>
      </c>
      <c r="C9" s="476">
        <f>budget!U159</f>
        <v>0</v>
      </c>
      <c r="D9" s="56">
        <f>budget!V159+budget!W159+budget!X159</f>
        <v>0</v>
      </c>
      <c r="E9" s="57">
        <f>budget!Z159</f>
        <v>0</v>
      </c>
      <c r="F9" s="58">
        <f>budget!AA159</f>
        <v>0</v>
      </c>
      <c r="G9" s="57">
        <f>budget!AB159</f>
        <v>0</v>
      </c>
      <c r="H9" s="58">
        <f>budget!AC159</f>
        <v>0</v>
      </c>
      <c r="I9" s="57">
        <f>budget!AD159</f>
        <v>0</v>
      </c>
      <c r="J9" s="58">
        <f>budget!AE159</f>
        <v>0</v>
      </c>
      <c r="K9" s="480">
        <f t="shared" si="0"/>
        <v>0</v>
      </c>
    </row>
    <row r="10" spans="1:11" s="48" customFormat="1" ht="25.5" customHeight="1" x14ac:dyDescent="0.2">
      <c r="A10" s="1045"/>
      <c r="B10" s="27" t="str">
        <f>budget!A240</f>
        <v>GROUP MEALS</v>
      </c>
      <c r="C10" s="476">
        <f>budget!U275</f>
        <v>0</v>
      </c>
      <c r="D10" s="56">
        <f>budget!V275+budget!W275+budget!X275</f>
        <v>0</v>
      </c>
      <c r="E10" s="57">
        <f>budget!Z275</f>
        <v>0</v>
      </c>
      <c r="F10" s="58">
        <f>budget!AA275</f>
        <v>0</v>
      </c>
      <c r="G10" s="57">
        <f>budget!AB275</f>
        <v>0</v>
      </c>
      <c r="H10" s="58">
        <f>budget!AC275</f>
        <v>0</v>
      </c>
      <c r="I10" s="57">
        <f>budget!AD275</f>
        <v>0</v>
      </c>
      <c r="J10" s="58">
        <f>budget!AE275</f>
        <v>0</v>
      </c>
      <c r="K10" s="480">
        <f t="shared" si="0"/>
        <v>0</v>
      </c>
    </row>
    <row r="11" spans="1:11" s="48" customFormat="1" ht="25.5" customHeight="1" x14ac:dyDescent="0.2">
      <c r="A11" s="1045"/>
      <c r="B11" s="27" t="str">
        <f>budget!A276</f>
        <v>MEAL ALLOWANCE - distribute as cash</v>
      </c>
      <c r="C11" s="476">
        <f>budget!U289</f>
        <v>0</v>
      </c>
      <c r="D11" s="56">
        <f>budget!V289+budget!W289+budget!X289</f>
        <v>0</v>
      </c>
      <c r="E11" s="57">
        <f>budget!Z289</f>
        <v>0</v>
      </c>
      <c r="F11" s="58">
        <f>budget!AA289</f>
        <v>0</v>
      </c>
      <c r="G11" s="57">
        <f>budget!AB289</f>
        <v>0</v>
      </c>
      <c r="H11" s="58">
        <f>budget!AC289</f>
        <v>0</v>
      </c>
      <c r="I11" s="57">
        <f>budget!AD289</f>
        <v>0</v>
      </c>
      <c r="J11" s="58">
        <f>budget!AE289</f>
        <v>0</v>
      </c>
      <c r="K11" s="480">
        <f t="shared" si="0"/>
        <v>0</v>
      </c>
    </row>
    <row r="12" spans="1:11" s="48" customFormat="1" ht="25.5" customHeight="1" x14ac:dyDescent="0.2">
      <c r="A12" s="1045"/>
      <c r="B12" s="27" t="str">
        <f>budget!A290</f>
        <v>FACULTY PER DIEM - last updated 6/2017</v>
      </c>
      <c r="C12" s="476">
        <f>budget!U300</f>
        <v>0</v>
      </c>
      <c r="D12" s="56">
        <f>budget!V300+budget!W300+budget!X300</f>
        <v>0</v>
      </c>
      <c r="E12" s="57">
        <f>budget!Z300</f>
        <v>0</v>
      </c>
      <c r="F12" s="58">
        <f>budget!AA300</f>
        <v>0</v>
      </c>
      <c r="G12" s="57">
        <f>budget!AB300</f>
        <v>0</v>
      </c>
      <c r="H12" s="58">
        <f>budget!AC300</f>
        <v>0</v>
      </c>
      <c r="I12" s="57">
        <f>budget!AD300</f>
        <v>0</v>
      </c>
      <c r="J12" s="58">
        <f>budget!AE300</f>
        <v>0</v>
      </c>
      <c r="K12" s="480">
        <f t="shared" si="0"/>
        <v>0</v>
      </c>
    </row>
    <row r="13" spans="1:11" s="48" customFormat="1" x14ac:dyDescent="0.2">
      <c r="A13" s="1045"/>
      <c r="B13" s="27" t="str">
        <f>budget!A160</f>
        <v>EXCURSIONS</v>
      </c>
      <c r="C13" s="476">
        <f>budget!U239</f>
        <v>0</v>
      </c>
      <c r="D13" s="56">
        <f>budget!V239+budget!W239+budget!X239</f>
        <v>0</v>
      </c>
      <c r="E13" s="57">
        <f>budget!Z239</f>
        <v>0</v>
      </c>
      <c r="F13" s="58">
        <f>budget!AA239</f>
        <v>0</v>
      </c>
      <c r="G13" s="57">
        <f>budget!AB239</f>
        <v>0</v>
      </c>
      <c r="H13" s="58">
        <f>budget!AC239</f>
        <v>0</v>
      </c>
      <c r="I13" s="57">
        <f>budget!AD239</f>
        <v>0</v>
      </c>
      <c r="J13" s="58">
        <f>budget!AE239</f>
        <v>0</v>
      </c>
      <c r="K13" s="480">
        <f t="shared" si="0"/>
        <v>0</v>
      </c>
    </row>
    <row r="14" spans="1:11" s="48" customFormat="1" ht="25.5" customHeight="1" thickBot="1" x14ac:dyDescent="0.25">
      <c r="A14" s="1046"/>
      <c r="B14" s="27" t="str">
        <f>budget!A301</f>
        <v>MISCELLANEOUS INDIVIDUAL EXPENSES</v>
      </c>
      <c r="C14" s="476">
        <f>budget!U311</f>
        <v>0</v>
      </c>
      <c r="D14" s="56">
        <f>budget!V311+budget!W311+budget!X311</f>
        <v>0</v>
      </c>
      <c r="E14" s="57">
        <f>budget!Z311</f>
        <v>0</v>
      </c>
      <c r="F14" s="58">
        <f>budget!AA311</f>
        <v>0</v>
      </c>
      <c r="G14" s="57">
        <f>budget!AB311</f>
        <v>0</v>
      </c>
      <c r="H14" s="58">
        <f>budget!AC311</f>
        <v>0</v>
      </c>
      <c r="I14" s="57">
        <f>budget!AD311</f>
        <v>0</v>
      </c>
      <c r="J14" s="58">
        <f>budget!AE311</f>
        <v>0</v>
      </c>
      <c r="K14" s="480">
        <f t="shared" si="0"/>
        <v>0</v>
      </c>
    </row>
    <row r="15" spans="1:11" s="48" customFormat="1" ht="7.5" customHeight="1" thickBot="1" x14ac:dyDescent="0.25">
      <c r="A15" s="63"/>
      <c r="B15" s="64"/>
      <c r="C15" s="64"/>
      <c r="D15" s="65"/>
      <c r="E15" s="66"/>
      <c r="F15" s="67"/>
      <c r="G15" s="66"/>
      <c r="H15" s="67"/>
      <c r="I15" s="66"/>
      <c r="J15" s="67"/>
      <c r="K15" s="65"/>
    </row>
    <row r="16" spans="1:11" s="48" customFormat="1" x14ac:dyDescent="0.2">
      <c r="A16" s="1044" t="s">
        <v>5</v>
      </c>
      <c r="B16" s="27" t="str">
        <f>budget!A312</f>
        <v>OVERSEAS INSTRUCTOR</v>
      </c>
      <c r="C16" s="476">
        <f>budget!U319</f>
        <v>0</v>
      </c>
      <c r="D16" s="56">
        <f>budget!V319+budget!W319+budget!X319</f>
        <v>0</v>
      </c>
      <c r="E16" s="57">
        <f>budget!Z319</f>
        <v>0</v>
      </c>
      <c r="F16" s="58">
        <f>budget!AA319</f>
        <v>0</v>
      </c>
      <c r="G16" s="57">
        <f>budget!AB319</f>
        <v>0</v>
      </c>
      <c r="H16" s="58">
        <f>budget!AC319</f>
        <v>0</v>
      </c>
      <c r="I16" s="57">
        <f>budget!AD319</f>
        <v>0</v>
      </c>
      <c r="J16" s="58">
        <f>budget!AE319</f>
        <v>0</v>
      </c>
      <c r="K16" s="480">
        <f t="shared" si="0"/>
        <v>0</v>
      </c>
    </row>
    <row r="17" spans="1:11" s="48" customFormat="1" x14ac:dyDescent="0.2">
      <c r="A17" s="1045"/>
      <c r="B17" s="27" t="str">
        <f>budget!A320</f>
        <v>GUEST LECTURE</v>
      </c>
      <c r="C17" s="476">
        <f>budget!U328</f>
        <v>0</v>
      </c>
      <c r="D17" s="56">
        <f>budget!V328+budget!W328+budget!X328</f>
        <v>0</v>
      </c>
      <c r="E17" s="57">
        <f>budget!Z328</f>
        <v>0</v>
      </c>
      <c r="F17" s="58">
        <f>budget!AA328</f>
        <v>0</v>
      </c>
      <c r="G17" s="57">
        <f>budget!AB328</f>
        <v>0</v>
      </c>
      <c r="H17" s="58">
        <f>budget!AC328</f>
        <v>0</v>
      </c>
      <c r="I17" s="57">
        <f>budget!AD328</f>
        <v>0</v>
      </c>
      <c r="J17" s="58">
        <f>budget!AE328</f>
        <v>0</v>
      </c>
      <c r="K17" s="480">
        <f t="shared" si="0"/>
        <v>0</v>
      </c>
    </row>
    <row r="18" spans="1:11" s="48" customFormat="1" ht="38.25" x14ac:dyDescent="0.2">
      <c r="A18" s="1045"/>
      <c r="B18" s="27" t="str">
        <f>budget!A329</f>
        <v>SUPPLIES (not to include course books, course-related cd's/videos)</v>
      </c>
      <c r="C18" s="476">
        <f>budget!U336</f>
        <v>0</v>
      </c>
      <c r="D18" s="56">
        <f>budget!V336+budget!W336+budget!X336</f>
        <v>0</v>
      </c>
      <c r="E18" s="57">
        <f>budget!Z336</f>
        <v>0</v>
      </c>
      <c r="F18" s="58">
        <f>budget!AA336</f>
        <v>0</v>
      </c>
      <c r="G18" s="57">
        <f>budget!AB336</f>
        <v>0</v>
      </c>
      <c r="H18" s="58">
        <f>budget!AC336</f>
        <v>0</v>
      </c>
      <c r="I18" s="57">
        <f>budget!AD336</f>
        <v>0</v>
      </c>
      <c r="J18" s="58">
        <f>budget!AE336</f>
        <v>0</v>
      </c>
      <c r="K18" s="480">
        <f t="shared" si="0"/>
        <v>0</v>
      </c>
    </row>
    <row r="19" spans="1:11" s="48" customFormat="1" ht="38.25" x14ac:dyDescent="0.2">
      <c r="A19" s="1045"/>
      <c r="B19" s="27" t="str">
        <f>budget!A337</f>
        <v>COMMUNICATIONS (only program related - not for other UD business)</v>
      </c>
      <c r="C19" s="476">
        <f>budget!U344</f>
        <v>0</v>
      </c>
      <c r="D19" s="56">
        <f>budget!V344+budget!W344+budget!X344</f>
        <v>0</v>
      </c>
      <c r="E19" s="57">
        <f>budget!Z344</f>
        <v>0</v>
      </c>
      <c r="F19" s="58">
        <f>budget!AA344</f>
        <v>0</v>
      </c>
      <c r="G19" s="57">
        <f>budget!AB344</f>
        <v>0</v>
      </c>
      <c r="H19" s="58">
        <f>budget!AC344</f>
        <v>0</v>
      </c>
      <c r="I19" s="57">
        <f>budget!AD344</f>
        <v>0</v>
      </c>
      <c r="J19" s="58">
        <f>budget!AE344</f>
        <v>0</v>
      </c>
      <c r="K19" s="480">
        <f t="shared" si="0"/>
        <v>0</v>
      </c>
    </row>
    <row r="20" spans="1:11" s="48" customFormat="1" ht="25.5" x14ac:dyDescent="0.2">
      <c r="A20" s="1045"/>
      <c r="B20" s="27" t="str">
        <f>budget!A345</f>
        <v>POSTAGE/SHIPPING (only program related)</v>
      </c>
      <c r="C20" s="476">
        <f>budget!U351</f>
        <v>0</v>
      </c>
      <c r="D20" s="56">
        <f>budget!V351+budget!W351+budget!X351</f>
        <v>0</v>
      </c>
      <c r="E20" s="57">
        <f>budget!Z351</f>
        <v>0</v>
      </c>
      <c r="F20" s="58">
        <f>budget!AA351</f>
        <v>0</v>
      </c>
      <c r="G20" s="57">
        <f>budget!AB351</f>
        <v>0</v>
      </c>
      <c r="H20" s="58">
        <f>budget!AC351</f>
        <v>0</v>
      </c>
      <c r="I20" s="57">
        <f>budget!AD351</f>
        <v>0</v>
      </c>
      <c r="J20" s="58">
        <f>budget!AE351</f>
        <v>0</v>
      </c>
      <c r="K20" s="480">
        <f t="shared" si="0"/>
        <v>0</v>
      </c>
    </row>
    <row r="21" spans="1:11" s="48" customFormat="1" x14ac:dyDescent="0.2">
      <c r="A21" s="1045"/>
      <c r="B21" s="27" t="str">
        <f>budget!A352</f>
        <v>BANK FEES</v>
      </c>
      <c r="C21" s="476">
        <f>budget!U363</f>
        <v>0</v>
      </c>
      <c r="D21" s="56">
        <f>budget!V363+budget!W363+budget!X363</f>
        <v>0</v>
      </c>
      <c r="E21" s="57">
        <f>budget!Z363</f>
        <v>0</v>
      </c>
      <c r="F21" s="58">
        <f>budget!AA363</f>
        <v>0</v>
      </c>
      <c r="G21" s="57">
        <f>budget!AB363</f>
        <v>0</v>
      </c>
      <c r="H21" s="58">
        <f>budget!AC363</f>
        <v>0</v>
      </c>
      <c r="I21" s="57">
        <f>budget!AD363</f>
        <v>0</v>
      </c>
      <c r="J21" s="58">
        <f>budget!AE363</f>
        <v>0</v>
      </c>
      <c r="K21" s="480">
        <f t="shared" si="0"/>
        <v>0</v>
      </c>
    </row>
    <row r="22" spans="1:11" s="48" customFormat="1" x14ac:dyDescent="0.2">
      <c r="A22" s="1045"/>
      <c r="B22" s="27" t="str">
        <f>budget!A364</f>
        <v>HOST HOSPITALITY</v>
      </c>
      <c r="C22" s="476">
        <f>budget!U372</f>
        <v>0</v>
      </c>
      <c r="D22" s="56">
        <f>budget!V372+budget!W372+budget!X372</f>
        <v>0</v>
      </c>
      <c r="E22" s="57">
        <f>budget!Z372</f>
        <v>0</v>
      </c>
      <c r="F22" s="58">
        <f>budget!AA372</f>
        <v>0</v>
      </c>
      <c r="G22" s="57">
        <f>budget!AB372</f>
        <v>0</v>
      </c>
      <c r="H22" s="58">
        <f>budget!AC372</f>
        <v>0</v>
      </c>
      <c r="I22" s="57">
        <f>budget!AD372</f>
        <v>0</v>
      </c>
      <c r="J22" s="58">
        <f>budget!AE372</f>
        <v>0</v>
      </c>
      <c r="K22" s="480">
        <f t="shared" si="0"/>
        <v>0</v>
      </c>
    </row>
    <row r="23" spans="1:11" s="48" customFormat="1" ht="25.5" x14ac:dyDescent="0.2">
      <c r="A23" s="1045"/>
      <c r="B23" s="27" t="str">
        <f>budget!A373</f>
        <v>ADMINISTRATIVE ASSISTANCE</v>
      </c>
      <c r="C23" s="476">
        <f>budget!U380</f>
        <v>0</v>
      </c>
      <c r="D23" s="56">
        <f>budget!V380+budget!W380+budget!X380</f>
        <v>0</v>
      </c>
      <c r="E23" s="57">
        <f>budget!Z380</f>
        <v>0</v>
      </c>
      <c r="F23" s="58">
        <f>budget!AA380</f>
        <v>0</v>
      </c>
      <c r="G23" s="57">
        <f>budget!AB380</f>
        <v>0</v>
      </c>
      <c r="H23" s="58">
        <f>budget!AC380</f>
        <v>0</v>
      </c>
      <c r="I23" s="57">
        <f>budget!AD380</f>
        <v>0</v>
      </c>
      <c r="J23" s="58">
        <f>budget!AE380</f>
        <v>0</v>
      </c>
      <c r="K23" s="480">
        <f t="shared" si="0"/>
        <v>0</v>
      </c>
    </row>
    <row r="24" spans="1:11" s="48" customFormat="1" ht="13.5" thickBot="1" x14ac:dyDescent="0.25">
      <c r="A24" s="1046"/>
      <c r="B24" s="28" t="str">
        <f>budget!A381</f>
        <v>ROOM RENTAL</v>
      </c>
      <c r="C24" s="477">
        <f>budget!U387</f>
        <v>0</v>
      </c>
      <c r="D24" s="59">
        <f>budget!V387+budget!W387+budget!X387</f>
        <v>0</v>
      </c>
      <c r="E24" s="60">
        <f>budget!Z387</f>
        <v>0</v>
      </c>
      <c r="F24" s="61">
        <f>budget!AA387</f>
        <v>0</v>
      </c>
      <c r="G24" s="60">
        <f>budget!AB387</f>
        <v>0</v>
      </c>
      <c r="H24" s="61">
        <f>budget!AC387</f>
        <v>0</v>
      </c>
      <c r="I24" s="60">
        <f>budget!AD387</f>
        <v>0</v>
      </c>
      <c r="J24" s="61">
        <f>budget!AE387</f>
        <v>0</v>
      </c>
      <c r="K24" s="481">
        <f t="shared" si="0"/>
        <v>0</v>
      </c>
    </row>
    <row r="26" spans="1:11" x14ac:dyDescent="0.2">
      <c r="C26" s="1"/>
      <c r="D26" s="43" t="s">
        <v>20</v>
      </c>
      <c r="E26" s="3">
        <f>SUM(E6:E24)</f>
        <v>0</v>
      </c>
      <c r="F26" s="44"/>
      <c r="G26" s="3">
        <f>SUM(G6:G24)</f>
        <v>0</v>
      </c>
      <c r="H26" s="44"/>
      <c r="I26" s="3">
        <f>SUM(I6:I24)</f>
        <v>0</v>
      </c>
      <c r="J26" s="44"/>
    </row>
    <row r="27" spans="1:11" x14ac:dyDescent="0.2">
      <c r="C27" s="1"/>
      <c r="D27" s="43" t="s">
        <v>112</v>
      </c>
      <c r="E27" s="44"/>
      <c r="F27" s="3">
        <f>SUM(F6:F24)</f>
        <v>0</v>
      </c>
      <c r="G27" s="44"/>
      <c r="H27" s="3">
        <f>SUM(H6:H24)</f>
        <v>0</v>
      </c>
      <c r="I27" s="44"/>
      <c r="J27" s="3">
        <f>SUM(J6:J24)</f>
        <v>0</v>
      </c>
    </row>
    <row r="28" spans="1:11" x14ac:dyDescent="0.2">
      <c r="C28" s="1"/>
      <c r="D28" s="45" t="s">
        <v>113</v>
      </c>
      <c r="E28" s="1043">
        <f>E26+F27</f>
        <v>0</v>
      </c>
      <c r="F28" s="1043"/>
      <c r="G28" s="1043">
        <f>G26+H27</f>
        <v>0</v>
      </c>
      <c r="H28" s="1043"/>
      <c r="I28" s="1043">
        <f>I26+J27</f>
        <v>0</v>
      </c>
      <c r="J28" s="1043"/>
    </row>
    <row r="29" spans="1:11" x14ac:dyDescent="0.2">
      <c r="C29" s="1"/>
      <c r="D29" s="43" t="s">
        <v>123</v>
      </c>
      <c r="E29" s="1049" t="str">
        <f>IF(E28&gt;0,E26/E28,"")</f>
        <v/>
      </c>
      <c r="F29" s="1049"/>
      <c r="G29" s="1049" t="str">
        <f>IF(G28&gt;0,G26/G28,"")</f>
        <v/>
      </c>
      <c r="H29" s="1049"/>
      <c r="I29" s="1049" t="str">
        <f>IF(I28&gt;0,I26/I28,"")</f>
        <v/>
      </c>
      <c r="J29" s="1049"/>
    </row>
    <row r="31" spans="1:11" ht="13.5" thickBot="1" x14ac:dyDescent="0.25"/>
    <row r="32" spans="1:11" x14ac:dyDescent="0.2">
      <c r="B32" s="30" t="str">
        <f>budget!A290</f>
        <v>FACULTY PER DIEM - last updated 6/2017</v>
      </c>
      <c r="C32" s="31"/>
      <c r="D32" s="31"/>
      <c r="E32" s="31"/>
      <c r="F32" s="31"/>
      <c r="G32" s="31"/>
      <c r="H32" s="31"/>
      <c r="I32" s="31"/>
      <c r="J32" s="1047" t="s">
        <v>122</v>
      </c>
      <c r="K32" s="1048"/>
    </row>
    <row r="33" spans="2:11" ht="63.75" x14ac:dyDescent="0.2">
      <c r="B33" s="34" t="s">
        <v>48</v>
      </c>
      <c r="C33" s="33" t="s">
        <v>42</v>
      </c>
      <c r="D33" s="11" t="s">
        <v>10</v>
      </c>
      <c r="E33" s="12" t="s">
        <v>11</v>
      </c>
      <c r="F33" s="13" t="s">
        <v>43</v>
      </c>
      <c r="G33" s="13" t="s">
        <v>44</v>
      </c>
      <c r="H33" s="13" t="s">
        <v>12</v>
      </c>
      <c r="I33" s="13" t="s">
        <v>13</v>
      </c>
      <c r="J33" s="10" t="s">
        <v>14</v>
      </c>
      <c r="K33" s="35" t="s">
        <v>15</v>
      </c>
    </row>
    <row r="34" spans="2:11" x14ac:dyDescent="0.2">
      <c r="B34" s="36" t="str">
        <f>budget!A292</f>
        <v>city 1 (50% of $____)</v>
      </c>
      <c r="C34" s="14">
        <f>budget!D292</f>
        <v>0</v>
      </c>
      <c r="D34" s="9">
        <f>budget!E292</f>
        <v>0</v>
      </c>
      <c r="E34" s="9">
        <f>C34*D34</f>
        <v>0</v>
      </c>
      <c r="F34" s="14">
        <f>budget!G292</f>
        <v>0</v>
      </c>
      <c r="G34" s="14">
        <f>budget!H292</f>
        <v>0</v>
      </c>
      <c r="H34" s="14">
        <f>budget!I292</f>
        <v>0</v>
      </c>
      <c r="I34" s="14">
        <f>budget!J292</f>
        <v>0</v>
      </c>
      <c r="J34" s="9">
        <f t="shared" ref="J34:J40" si="1">(F34*D34*0.08)+(G34*D34*0.16)+(H34*D34*0.25)+(IF(F34=0,I34*D34*(1-0.16-0.25),I34*D34*(1-0.08-0.25)))</f>
        <v>0</v>
      </c>
      <c r="K34" s="37">
        <f t="shared" ref="K34:K40" si="2">ROUND(E34-J34,2)</f>
        <v>0</v>
      </c>
    </row>
    <row r="35" spans="2:11" x14ac:dyDescent="0.2">
      <c r="B35" s="36" t="str">
        <f>budget!A293</f>
        <v>city 2 (50% of $____)</v>
      </c>
      <c r="C35" s="14">
        <f>budget!D293</f>
        <v>0</v>
      </c>
      <c r="D35" s="9">
        <f>budget!E293</f>
        <v>0</v>
      </c>
      <c r="E35" s="8">
        <f t="shared" ref="E35:E40" si="3">C35*D35</f>
        <v>0</v>
      </c>
      <c r="F35" s="14">
        <f>budget!G293</f>
        <v>0</v>
      </c>
      <c r="G35" s="14">
        <f>budget!H293</f>
        <v>0</v>
      </c>
      <c r="H35" s="14">
        <f>budget!I293</f>
        <v>0</v>
      </c>
      <c r="I35" s="14">
        <f>budget!J293</f>
        <v>0</v>
      </c>
      <c r="J35" s="8">
        <f t="shared" si="1"/>
        <v>0</v>
      </c>
      <c r="K35" s="38">
        <f t="shared" si="2"/>
        <v>0</v>
      </c>
    </row>
    <row r="36" spans="2:11" x14ac:dyDescent="0.2">
      <c r="B36" s="36" t="str">
        <f>budget!A294</f>
        <v>city 3 (50% of $____)</v>
      </c>
      <c r="C36" s="14">
        <f>budget!D294</f>
        <v>0</v>
      </c>
      <c r="D36" s="9">
        <f>budget!E294</f>
        <v>0</v>
      </c>
      <c r="E36" s="8">
        <f t="shared" si="3"/>
        <v>0</v>
      </c>
      <c r="F36" s="14">
        <f>budget!G294</f>
        <v>0</v>
      </c>
      <c r="G36" s="14">
        <f>budget!H294</f>
        <v>0</v>
      </c>
      <c r="H36" s="14">
        <f>budget!I294</f>
        <v>0</v>
      </c>
      <c r="I36" s="14">
        <f>budget!J294</f>
        <v>0</v>
      </c>
      <c r="J36" s="8">
        <f t="shared" si="1"/>
        <v>0</v>
      </c>
      <c r="K36" s="38">
        <f t="shared" si="2"/>
        <v>0</v>
      </c>
    </row>
    <row r="37" spans="2:11" x14ac:dyDescent="0.2">
      <c r="B37" s="36" t="str">
        <f>budget!A295</f>
        <v>city 4 (50% of $____)</v>
      </c>
      <c r="C37" s="14">
        <f>budget!D295</f>
        <v>0</v>
      </c>
      <c r="D37" s="9">
        <f>budget!E295</f>
        <v>0</v>
      </c>
      <c r="E37" s="8">
        <f t="shared" si="3"/>
        <v>0</v>
      </c>
      <c r="F37" s="14">
        <f>budget!G295</f>
        <v>0</v>
      </c>
      <c r="G37" s="14">
        <f>budget!H295</f>
        <v>0</v>
      </c>
      <c r="H37" s="14">
        <f>budget!I295</f>
        <v>0</v>
      </c>
      <c r="I37" s="14">
        <f>budget!J295</f>
        <v>0</v>
      </c>
      <c r="J37" s="8">
        <f t="shared" si="1"/>
        <v>0</v>
      </c>
      <c r="K37" s="38">
        <f t="shared" si="2"/>
        <v>0</v>
      </c>
    </row>
    <row r="38" spans="2:11" x14ac:dyDescent="0.2">
      <c r="B38" s="36" t="str">
        <f>budget!A296</f>
        <v>city 5 (50% of $____)</v>
      </c>
      <c r="C38" s="14">
        <f>budget!D296</f>
        <v>0</v>
      </c>
      <c r="D38" s="9">
        <f>budget!E296</f>
        <v>0</v>
      </c>
      <c r="E38" s="8">
        <f t="shared" si="3"/>
        <v>0</v>
      </c>
      <c r="F38" s="14">
        <f>budget!G296</f>
        <v>0</v>
      </c>
      <c r="G38" s="14">
        <f>budget!H296</f>
        <v>0</v>
      </c>
      <c r="H38" s="14">
        <f>budget!I296</f>
        <v>0</v>
      </c>
      <c r="I38" s="14">
        <f>budget!J296</f>
        <v>0</v>
      </c>
      <c r="J38" s="8">
        <f t="shared" si="1"/>
        <v>0</v>
      </c>
      <c r="K38" s="38">
        <f t="shared" si="2"/>
        <v>0</v>
      </c>
    </row>
    <row r="39" spans="2:11" x14ac:dyDescent="0.2">
      <c r="B39" s="36" t="str">
        <f>budget!A297</f>
        <v>city 6 (50% of $____)</v>
      </c>
      <c r="C39" s="14">
        <f>budget!D297</f>
        <v>0</v>
      </c>
      <c r="D39" s="9">
        <f>budget!E297</f>
        <v>0</v>
      </c>
      <c r="E39" s="8">
        <f t="shared" si="3"/>
        <v>0</v>
      </c>
      <c r="F39" s="14">
        <f>budget!G297</f>
        <v>0</v>
      </c>
      <c r="G39" s="14">
        <f>budget!H297</f>
        <v>0</v>
      </c>
      <c r="H39" s="14">
        <f>budget!I297</f>
        <v>0</v>
      </c>
      <c r="I39" s="14">
        <f>budget!J297</f>
        <v>0</v>
      </c>
      <c r="J39" s="8">
        <f t="shared" si="1"/>
        <v>0</v>
      </c>
      <c r="K39" s="38">
        <f t="shared" si="2"/>
        <v>0</v>
      </c>
    </row>
    <row r="40" spans="2:11" x14ac:dyDescent="0.2">
      <c r="B40" s="36" t="str">
        <f>budget!A298</f>
        <v>Travel Days</v>
      </c>
      <c r="C40" s="14">
        <f>budget!D298</f>
        <v>2</v>
      </c>
      <c r="D40" s="9">
        <f>budget!E298</f>
        <v>0</v>
      </c>
      <c r="E40" s="17">
        <f t="shared" si="3"/>
        <v>0</v>
      </c>
      <c r="F40" s="32"/>
      <c r="G40" s="32"/>
      <c r="H40" s="32"/>
      <c r="I40" s="32"/>
      <c r="J40" s="18">
        <f t="shared" si="1"/>
        <v>0</v>
      </c>
      <c r="K40" s="39">
        <f t="shared" si="2"/>
        <v>0</v>
      </c>
    </row>
    <row r="41" spans="2:11" x14ac:dyDescent="0.2">
      <c r="B41" s="40" t="s">
        <v>47</v>
      </c>
      <c r="C41" s="12">
        <f>SUM(C34:C40)</f>
        <v>2</v>
      </c>
      <c r="D41" s="12"/>
      <c r="E41" s="15">
        <f t="shared" ref="E41:K41" si="4">SUM(E34:E40)</f>
        <v>0</v>
      </c>
      <c r="F41" s="12">
        <f t="shared" si="4"/>
        <v>0</v>
      </c>
      <c r="G41" s="12">
        <f t="shared" si="4"/>
        <v>0</v>
      </c>
      <c r="H41" s="12">
        <f t="shared" si="4"/>
        <v>0</v>
      </c>
      <c r="I41" s="12">
        <f t="shared" si="4"/>
        <v>0</v>
      </c>
      <c r="J41" s="12">
        <f t="shared" si="4"/>
        <v>0</v>
      </c>
      <c r="K41" s="35">
        <f t="shared" si="4"/>
        <v>0</v>
      </c>
    </row>
    <row r="42" spans="2:11" ht="13.5" thickBot="1" x14ac:dyDescent="0.25">
      <c r="B42" s="41"/>
      <c r="C42" s="5"/>
      <c r="D42" s="5"/>
      <c r="E42" s="5"/>
      <c r="F42" s="5"/>
      <c r="G42" s="5"/>
      <c r="H42" s="5"/>
      <c r="I42" s="5"/>
      <c r="J42" s="16" t="s">
        <v>46</v>
      </c>
      <c r="K42" s="42">
        <f>K41</f>
        <v>0</v>
      </c>
    </row>
  </sheetData>
  <mergeCells count="12">
    <mergeCell ref="A16:A24"/>
    <mergeCell ref="A6:A14"/>
    <mergeCell ref="J32:K32"/>
    <mergeCell ref="E29:F29"/>
    <mergeCell ref="G29:H29"/>
    <mergeCell ref="I29:J29"/>
    <mergeCell ref="E4:F4"/>
    <mergeCell ref="G4:H4"/>
    <mergeCell ref="I4:J4"/>
    <mergeCell ref="E28:F28"/>
    <mergeCell ref="G28:H28"/>
    <mergeCell ref="I28:J28"/>
  </mergeCells>
  <pageMargins left="0.7" right="0.7" top="0.75" bottom="0.75" header="0.3" footer="0.3"/>
  <pageSetup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393"/>
  <sheetViews>
    <sheetView topLeftCell="A2" workbookViewId="0">
      <selection activeCell="F12" sqref="F12"/>
    </sheetView>
  </sheetViews>
  <sheetFormatPr defaultRowHeight="12.75" x14ac:dyDescent="0.2"/>
  <cols>
    <col min="1" max="1" width="22" customWidth="1"/>
    <col min="2" max="3" width="12.140625" customWidth="1"/>
    <col min="4" max="4" width="11" customWidth="1"/>
    <col min="5" max="5" width="8.140625" customWidth="1"/>
    <col min="6" max="6" width="45.28515625" customWidth="1"/>
    <col min="7" max="7" width="11.7109375" customWidth="1"/>
    <col min="8" max="8" width="7.28515625" customWidth="1"/>
    <col min="9" max="9" width="12.140625" customWidth="1"/>
    <col min="10" max="11" width="12.28515625" customWidth="1"/>
  </cols>
  <sheetData>
    <row r="1" spans="1:11" ht="21" thickBot="1" x14ac:dyDescent="0.35">
      <c r="A1" s="1050" t="s">
        <v>255</v>
      </c>
      <c r="B1" s="1051"/>
      <c r="C1" s="1051"/>
      <c r="D1" s="1051"/>
      <c r="E1" s="1052"/>
      <c r="F1" s="604"/>
    </row>
    <row r="2" spans="1:11" ht="18" x14ac:dyDescent="0.25">
      <c r="A2" s="1053" t="str">
        <f>budget!A3</f>
        <v>(Program title / year / semester)</v>
      </c>
      <c r="B2" s="1054"/>
      <c r="C2" s="1054"/>
      <c r="D2" s="1054"/>
      <c r="E2" s="1055"/>
      <c r="F2" s="604"/>
      <c r="G2" s="1069" t="s">
        <v>270</v>
      </c>
      <c r="H2" s="1070"/>
      <c r="I2" s="676" t="str">
        <f>budget!K4</f>
        <v>EUR</v>
      </c>
    </row>
    <row r="3" spans="1:11" ht="18.75" thickBot="1" x14ac:dyDescent="0.3">
      <c r="A3" s="1056" t="str">
        <f>budget!A4</f>
        <v>(Faculty Name #1)</v>
      </c>
      <c r="B3" s="1057"/>
      <c r="C3" s="1057"/>
      <c r="D3" s="1057"/>
      <c r="E3" s="1058"/>
      <c r="F3" s="604"/>
      <c r="G3" s="674" t="s">
        <v>271</v>
      </c>
      <c r="H3" s="675"/>
      <c r="I3" s="677">
        <f>budget!K5</f>
        <v>0.85</v>
      </c>
    </row>
    <row r="4" spans="1:11" ht="13.5" thickBot="1" x14ac:dyDescent="0.25"/>
    <row r="5" spans="1:11" s="654" customFormat="1" ht="13.5" thickBot="1" x14ac:dyDescent="0.25">
      <c r="B5" s="1067" t="s">
        <v>251</v>
      </c>
      <c r="C5" s="1068"/>
      <c r="D5" s="1064" t="s">
        <v>249</v>
      </c>
      <c r="E5" s="1065"/>
      <c r="F5" s="1066"/>
      <c r="G5" s="1059" t="s">
        <v>247</v>
      </c>
      <c r="H5" s="1060"/>
      <c r="I5" s="1061"/>
      <c r="J5" s="1062" t="s">
        <v>248</v>
      </c>
      <c r="K5" s="1063"/>
    </row>
    <row r="6" spans="1:11" s="654" customFormat="1" ht="46.5" x14ac:dyDescent="0.35">
      <c r="A6" s="689" t="s">
        <v>252</v>
      </c>
      <c r="B6" s="667" t="s">
        <v>110</v>
      </c>
      <c r="C6" s="667" t="s">
        <v>111</v>
      </c>
      <c r="D6" s="667" t="s">
        <v>28</v>
      </c>
      <c r="E6" s="670" t="s">
        <v>29</v>
      </c>
      <c r="F6" s="667" t="s">
        <v>246</v>
      </c>
      <c r="G6" s="668" t="str">
        <f>$I$2</f>
        <v>EUR</v>
      </c>
      <c r="H6" s="669" t="s">
        <v>269</v>
      </c>
      <c r="I6" s="668" t="s">
        <v>189</v>
      </c>
      <c r="J6" s="668" t="s">
        <v>189</v>
      </c>
      <c r="K6" s="668" t="str">
        <f>budget!K4</f>
        <v>EUR</v>
      </c>
    </row>
    <row r="7" spans="1:11" x14ac:dyDescent="0.2">
      <c r="A7" s="1" t="str">
        <f>budget!A21</f>
        <v>AIRFARE</v>
      </c>
      <c r="B7" s="655">
        <f>budget!Z27</f>
        <v>0</v>
      </c>
      <c r="C7" s="655">
        <f>budget!AA27</f>
        <v>0</v>
      </c>
      <c r="D7" s="1"/>
      <c r="E7" s="1"/>
      <c r="F7" s="1"/>
      <c r="G7" s="656">
        <v>0</v>
      </c>
      <c r="H7" s="1">
        <f>$I$3</f>
        <v>0.85</v>
      </c>
      <c r="I7" s="655">
        <f>G7/H7</f>
        <v>0</v>
      </c>
      <c r="J7" s="666"/>
      <c r="K7" s="666"/>
    </row>
    <row r="8" spans="1:11" x14ac:dyDescent="0.2">
      <c r="A8" s="665"/>
      <c r="B8" s="665"/>
      <c r="C8" s="665"/>
      <c r="D8" s="1"/>
      <c r="E8" s="1"/>
      <c r="F8" s="1"/>
      <c r="G8" s="656">
        <v>0</v>
      </c>
      <c r="H8" s="1">
        <f>$I$3</f>
        <v>0.85</v>
      </c>
      <c r="I8" s="655">
        <f>G8/H8</f>
        <v>0</v>
      </c>
      <c r="J8" s="666"/>
      <c r="K8" s="666"/>
    </row>
    <row r="9" spans="1:11" x14ac:dyDescent="0.2">
      <c r="A9" s="665"/>
      <c r="B9" s="665"/>
      <c r="C9" s="665"/>
      <c r="D9" s="1"/>
      <c r="E9" s="1"/>
      <c r="F9" s="1"/>
      <c r="G9" s="656">
        <v>0</v>
      </c>
      <c r="H9" s="1">
        <f>$I$3</f>
        <v>0.85</v>
      </c>
      <c r="I9" s="655">
        <f>G9/H9</f>
        <v>0</v>
      </c>
      <c r="J9" s="666"/>
      <c r="K9" s="666"/>
    </row>
    <row r="10" spans="1:11" x14ac:dyDescent="0.2">
      <c r="A10" s="665"/>
      <c r="B10" s="665"/>
      <c r="C10" s="665"/>
      <c r="D10" s="1"/>
      <c r="E10" s="1"/>
      <c r="F10" s="1"/>
      <c r="G10" s="656">
        <v>0</v>
      </c>
      <c r="H10" s="1">
        <f>$I$3</f>
        <v>0.85</v>
      </c>
      <c r="I10" s="655">
        <f>G10/H10</f>
        <v>0</v>
      </c>
      <c r="J10" s="666"/>
      <c r="K10" s="666"/>
    </row>
    <row r="11" spans="1:11" x14ac:dyDescent="0.2">
      <c r="A11" s="657"/>
      <c r="B11" s="657"/>
      <c r="C11" s="657"/>
      <c r="D11" s="657"/>
      <c r="E11" s="657"/>
      <c r="F11" s="662" t="s">
        <v>274</v>
      </c>
      <c r="G11" s="657"/>
      <c r="H11" s="657"/>
      <c r="I11" s="658">
        <f>SUM(I7:I10)</f>
        <v>0</v>
      </c>
      <c r="J11" s="663">
        <f>B7+C7-I11</f>
        <v>0</v>
      </c>
      <c r="K11" s="664">
        <f>J11*$I$3</f>
        <v>0</v>
      </c>
    </row>
    <row r="12" spans="1:11" x14ac:dyDescent="0.2">
      <c r="A12" s="1" t="str">
        <f>budget!A51</f>
        <v>GROUP TRANSPORT</v>
      </c>
      <c r="B12" s="655">
        <f>budget!Z79</f>
        <v>0</v>
      </c>
      <c r="C12" s="655">
        <f>budget!AA79</f>
        <v>0</v>
      </c>
      <c r="D12" s="1"/>
      <c r="E12" s="1"/>
      <c r="F12" s="1"/>
      <c r="G12" s="656">
        <v>0</v>
      </c>
      <c r="H12" s="1">
        <f t="shared" ref="H12:H42" si="0">$I$3</f>
        <v>0.85</v>
      </c>
      <c r="I12" s="655">
        <f t="shared" ref="I12:I42" si="1">G12/H12</f>
        <v>0</v>
      </c>
      <c r="J12" s="665"/>
      <c r="K12" s="665"/>
    </row>
    <row r="13" spans="1:11" x14ac:dyDescent="0.2">
      <c r="A13" s="665"/>
      <c r="B13" s="665"/>
      <c r="C13" s="665"/>
      <c r="D13" s="1"/>
      <c r="E13" s="1"/>
      <c r="F13" s="1"/>
      <c r="G13" s="656">
        <v>0</v>
      </c>
      <c r="H13" s="1">
        <f t="shared" si="0"/>
        <v>0.85</v>
      </c>
      <c r="I13" s="655">
        <f t="shared" si="1"/>
        <v>0</v>
      </c>
      <c r="J13" s="665"/>
      <c r="K13" s="665"/>
    </row>
    <row r="14" spans="1:11" x14ac:dyDescent="0.2">
      <c r="A14" s="665"/>
      <c r="B14" s="665"/>
      <c r="C14" s="665"/>
      <c r="D14" s="1"/>
      <c r="E14" s="1"/>
      <c r="F14" s="1"/>
      <c r="G14" s="656">
        <v>0</v>
      </c>
      <c r="H14" s="1">
        <f t="shared" si="0"/>
        <v>0.85</v>
      </c>
      <c r="I14" s="655">
        <f t="shared" si="1"/>
        <v>0</v>
      </c>
      <c r="J14" s="665"/>
      <c r="K14" s="665"/>
    </row>
    <row r="15" spans="1:11" x14ac:dyDescent="0.2">
      <c r="A15" s="665"/>
      <c r="B15" s="665"/>
      <c r="C15" s="665"/>
      <c r="D15" s="1"/>
      <c r="E15" s="1"/>
      <c r="F15" s="1"/>
      <c r="G15" s="656">
        <v>0</v>
      </c>
      <c r="H15" s="1">
        <f t="shared" si="0"/>
        <v>0.85</v>
      </c>
      <c r="I15" s="655">
        <f t="shared" si="1"/>
        <v>0</v>
      </c>
      <c r="J15" s="665"/>
      <c r="K15" s="665"/>
    </row>
    <row r="16" spans="1:11" x14ac:dyDescent="0.2">
      <c r="A16" s="665"/>
      <c r="B16" s="665"/>
      <c r="C16" s="665"/>
      <c r="D16" s="1"/>
      <c r="E16" s="1"/>
      <c r="F16" s="1"/>
      <c r="G16" s="656">
        <v>0</v>
      </c>
      <c r="H16" s="1">
        <f t="shared" si="0"/>
        <v>0.85</v>
      </c>
      <c r="I16" s="655">
        <f t="shared" si="1"/>
        <v>0</v>
      </c>
      <c r="J16" s="665"/>
      <c r="K16" s="665"/>
    </row>
    <row r="17" spans="1:11" x14ac:dyDescent="0.2">
      <c r="A17" s="665"/>
      <c r="B17" s="665"/>
      <c r="C17" s="665"/>
      <c r="D17" s="1"/>
      <c r="E17" s="1"/>
      <c r="F17" s="1"/>
      <c r="G17" s="656">
        <v>0</v>
      </c>
      <c r="H17" s="1">
        <f t="shared" si="0"/>
        <v>0.85</v>
      </c>
      <c r="I17" s="655">
        <f t="shared" si="1"/>
        <v>0</v>
      </c>
      <c r="J17" s="665"/>
      <c r="K17" s="665"/>
    </row>
    <row r="18" spans="1:11" hidden="1" x14ac:dyDescent="0.2">
      <c r="A18" s="665"/>
      <c r="B18" s="665"/>
      <c r="C18" s="665"/>
      <c r="D18" s="1"/>
      <c r="E18" s="1"/>
      <c r="F18" s="1"/>
      <c r="G18" s="656">
        <v>0</v>
      </c>
      <c r="H18" s="1">
        <f t="shared" si="0"/>
        <v>0.85</v>
      </c>
      <c r="I18" s="655">
        <f t="shared" si="1"/>
        <v>0</v>
      </c>
      <c r="J18" s="665"/>
      <c r="K18" s="665"/>
    </row>
    <row r="19" spans="1:11" hidden="1" x14ac:dyDescent="0.2">
      <c r="A19" s="665"/>
      <c r="B19" s="665"/>
      <c r="C19" s="665"/>
      <c r="D19" s="1"/>
      <c r="E19" s="1"/>
      <c r="F19" s="1"/>
      <c r="G19" s="656">
        <v>0</v>
      </c>
      <c r="H19" s="1">
        <f t="shared" si="0"/>
        <v>0.85</v>
      </c>
      <c r="I19" s="655">
        <f t="shared" si="1"/>
        <v>0</v>
      </c>
      <c r="J19" s="665"/>
      <c r="K19" s="665"/>
    </row>
    <row r="20" spans="1:11" hidden="1" x14ac:dyDescent="0.2">
      <c r="A20" s="665"/>
      <c r="B20" s="665"/>
      <c r="C20" s="665"/>
      <c r="D20" s="1"/>
      <c r="E20" s="1"/>
      <c r="F20" s="1"/>
      <c r="G20" s="656">
        <v>0</v>
      </c>
      <c r="H20" s="1">
        <f t="shared" si="0"/>
        <v>0.85</v>
      </c>
      <c r="I20" s="655">
        <f t="shared" si="1"/>
        <v>0</v>
      </c>
      <c r="J20" s="665"/>
      <c r="K20" s="665"/>
    </row>
    <row r="21" spans="1:11" hidden="1" x14ac:dyDescent="0.2">
      <c r="A21" s="665"/>
      <c r="B21" s="665"/>
      <c r="C21" s="665"/>
      <c r="D21" s="1"/>
      <c r="E21" s="1"/>
      <c r="F21" s="1"/>
      <c r="G21" s="656">
        <v>0</v>
      </c>
      <c r="H21" s="1">
        <f t="shared" si="0"/>
        <v>0.85</v>
      </c>
      <c r="I21" s="655">
        <f t="shared" si="1"/>
        <v>0</v>
      </c>
      <c r="J21" s="665"/>
      <c r="K21" s="665"/>
    </row>
    <row r="22" spans="1:11" hidden="1" x14ac:dyDescent="0.2">
      <c r="A22" s="665"/>
      <c r="B22" s="665"/>
      <c r="C22" s="665"/>
      <c r="D22" s="1"/>
      <c r="E22" s="1"/>
      <c r="F22" s="1"/>
      <c r="G22" s="656">
        <v>0</v>
      </c>
      <c r="H22" s="1">
        <f t="shared" si="0"/>
        <v>0.85</v>
      </c>
      <c r="I22" s="655">
        <f t="shared" si="1"/>
        <v>0</v>
      </c>
      <c r="J22" s="665"/>
      <c r="K22" s="665"/>
    </row>
    <row r="23" spans="1:11" hidden="1" x14ac:dyDescent="0.2">
      <c r="A23" s="665"/>
      <c r="B23" s="665"/>
      <c r="C23" s="665"/>
      <c r="D23" s="1"/>
      <c r="E23" s="1"/>
      <c r="F23" s="1"/>
      <c r="G23" s="656">
        <v>0</v>
      </c>
      <c r="H23" s="1">
        <f t="shared" si="0"/>
        <v>0.85</v>
      </c>
      <c r="I23" s="655">
        <f t="shared" si="1"/>
        <v>0</v>
      </c>
      <c r="J23" s="665"/>
      <c r="K23" s="665"/>
    </row>
    <row r="24" spans="1:11" hidden="1" x14ac:dyDescent="0.2">
      <c r="A24" s="665"/>
      <c r="B24" s="665"/>
      <c r="C24" s="665"/>
      <c r="D24" s="1"/>
      <c r="E24" s="1"/>
      <c r="F24" s="1"/>
      <c r="G24" s="656">
        <v>0</v>
      </c>
      <c r="H24" s="1">
        <f t="shared" si="0"/>
        <v>0.85</v>
      </c>
      <c r="I24" s="655">
        <f t="shared" si="1"/>
        <v>0</v>
      </c>
      <c r="J24" s="665"/>
      <c r="K24" s="665"/>
    </row>
    <row r="25" spans="1:11" hidden="1" x14ac:dyDescent="0.2">
      <c r="A25" s="665"/>
      <c r="B25" s="665"/>
      <c r="C25" s="665"/>
      <c r="D25" s="1"/>
      <c r="E25" s="1"/>
      <c r="F25" s="1"/>
      <c r="G25" s="656">
        <v>0</v>
      </c>
      <c r="H25" s="1">
        <f t="shared" si="0"/>
        <v>0.85</v>
      </c>
      <c r="I25" s="655">
        <f t="shared" si="1"/>
        <v>0</v>
      </c>
      <c r="J25" s="665"/>
      <c r="K25" s="665"/>
    </row>
    <row r="26" spans="1:11" hidden="1" x14ac:dyDescent="0.2">
      <c r="A26" s="665"/>
      <c r="B26" s="665"/>
      <c r="C26" s="665"/>
      <c r="D26" s="1"/>
      <c r="E26" s="1"/>
      <c r="F26" s="1"/>
      <c r="G26" s="656">
        <v>0</v>
      </c>
      <c r="H26" s="1">
        <f t="shared" si="0"/>
        <v>0.85</v>
      </c>
      <c r="I26" s="655">
        <f t="shared" si="1"/>
        <v>0</v>
      </c>
      <c r="J26" s="665"/>
      <c r="K26" s="665"/>
    </row>
    <row r="27" spans="1:11" hidden="1" x14ac:dyDescent="0.2">
      <c r="A27" s="665"/>
      <c r="B27" s="665"/>
      <c r="C27" s="665"/>
      <c r="D27" s="1"/>
      <c r="E27" s="1"/>
      <c r="F27" s="1"/>
      <c r="G27" s="656">
        <v>0</v>
      </c>
      <c r="H27" s="1">
        <f t="shared" si="0"/>
        <v>0.85</v>
      </c>
      <c r="I27" s="655">
        <f t="shared" si="1"/>
        <v>0</v>
      </c>
      <c r="J27" s="665"/>
      <c r="K27" s="665"/>
    </row>
    <row r="28" spans="1:11" hidden="1" x14ac:dyDescent="0.2">
      <c r="A28" s="665"/>
      <c r="B28" s="665"/>
      <c r="C28" s="665"/>
      <c r="D28" s="1"/>
      <c r="E28" s="1"/>
      <c r="F28" s="1"/>
      <c r="G28" s="656">
        <v>0</v>
      </c>
      <c r="H28" s="1">
        <f t="shared" si="0"/>
        <v>0.85</v>
      </c>
      <c r="I28" s="655">
        <f t="shared" si="1"/>
        <v>0</v>
      </c>
      <c r="J28" s="665"/>
      <c r="K28" s="665"/>
    </row>
    <row r="29" spans="1:11" hidden="1" x14ac:dyDescent="0.2">
      <c r="A29" s="665"/>
      <c r="B29" s="665"/>
      <c r="C29" s="665"/>
      <c r="D29" s="1"/>
      <c r="E29" s="1"/>
      <c r="F29" s="1"/>
      <c r="G29" s="656">
        <v>0</v>
      </c>
      <c r="H29" s="1">
        <f t="shared" si="0"/>
        <v>0.85</v>
      </c>
      <c r="I29" s="655">
        <f t="shared" si="1"/>
        <v>0</v>
      </c>
      <c r="J29" s="665"/>
      <c r="K29" s="665"/>
    </row>
    <row r="30" spans="1:11" hidden="1" x14ac:dyDescent="0.2">
      <c r="A30" s="665"/>
      <c r="B30" s="665"/>
      <c r="C30" s="665"/>
      <c r="D30" s="1"/>
      <c r="E30" s="1"/>
      <c r="F30" s="1"/>
      <c r="G30" s="656">
        <v>0</v>
      </c>
      <c r="H30" s="1">
        <f t="shared" si="0"/>
        <v>0.85</v>
      </c>
      <c r="I30" s="655">
        <f t="shared" si="1"/>
        <v>0</v>
      </c>
      <c r="J30" s="665"/>
      <c r="K30" s="665"/>
    </row>
    <row r="31" spans="1:11" hidden="1" x14ac:dyDescent="0.2">
      <c r="A31" s="665"/>
      <c r="B31" s="665"/>
      <c r="C31" s="665"/>
      <c r="D31" s="1"/>
      <c r="E31" s="1"/>
      <c r="F31" s="1"/>
      <c r="G31" s="656">
        <v>0</v>
      </c>
      <c r="H31" s="1">
        <f t="shared" si="0"/>
        <v>0.85</v>
      </c>
      <c r="I31" s="655">
        <f t="shared" si="1"/>
        <v>0</v>
      </c>
      <c r="J31" s="665"/>
      <c r="K31" s="665"/>
    </row>
    <row r="32" spans="1:11" hidden="1" x14ac:dyDescent="0.2">
      <c r="A32" s="665"/>
      <c r="B32" s="665"/>
      <c r="C32" s="665"/>
      <c r="D32" s="1"/>
      <c r="E32" s="1"/>
      <c r="F32" s="1"/>
      <c r="G32" s="656">
        <v>0</v>
      </c>
      <c r="H32" s="1">
        <f t="shared" si="0"/>
        <v>0.85</v>
      </c>
      <c r="I32" s="655">
        <f t="shared" si="1"/>
        <v>0</v>
      </c>
      <c r="J32" s="665"/>
      <c r="K32" s="665"/>
    </row>
    <row r="33" spans="1:11" hidden="1" x14ac:dyDescent="0.2">
      <c r="A33" s="665"/>
      <c r="B33" s="665"/>
      <c r="C33" s="665"/>
      <c r="D33" s="1"/>
      <c r="E33" s="1"/>
      <c r="F33" s="1"/>
      <c r="G33" s="656">
        <v>0</v>
      </c>
      <c r="H33" s="1">
        <f t="shared" si="0"/>
        <v>0.85</v>
      </c>
      <c r="I33" s="655">
        <f t="shared" si="1"/>
        <v>0</v>
      </c>
      <c r="J33" s="665"/>
      <c r="K33" s="665"/>
    </row>
    <row r="34" spans="1:11" hidden="1" x14ac:dyDescent="0.2">
      <c r="A34" s="665"/>
      <c r="B34" s="665"/>
      <c r="C34" s="665"/>
      <c r="D34" s="1"/>
      <c r="E34" s="1"/>
      <c r="F34" s="1"/>
      <c r="G34" s="656">
        <v>0</v>
      </c>
      <c r="H34" s="1">
        <f t="shared" si="0"/>
        <v>0.85</v>
      </c>
      <c r="I34" s="655">
        <f t="shared" si="1"/>
        <v>0</v>
      </c>
      <c r="J34" s="665"/>
      <c r="K34" s="665"/>
    </row>
    <row r="35" spans="1:11" hidden="1" x14ac:dyDescent="0.2">
      <c r="A35" s="665"/>
      <c r="B35" s="665"/>
      <c r="C35" s="665"/>
      <c r="D35" s="1"/>
      <c r="E35" s="1"/>
      <c r="F35" s="1"/>
      <c r="G35" s="656">
        <v>0</v>
      </c>
      <c r="H35" s="1">
        <f t="shared" si="0"/>
        <v>0.85</v>
      </c>
      <c r="I35" s="655">
        <f t="shared" si="1"/>
        <v>0</v>
      </c>
      <c r="J35" s="665"/>
      <c r="K35" s="665"/>
    </row>
    <row r="36" spans="1:11" hidden="1" x14ac:dyDescent="0.2">
      <c r="A36" s="665"/>
      <c r="B36" s="665"/>
      <c r="C36" s="665"/>
      <c r="D36" s="1"/>
      <c r="E36" s="1"/>
      <c r="F36" s="1"/>
      <c r="G36" s="656">
        <v>0</v>
      </c>
      <c r="H36" s="1">
        <f t="shared" si="0"/>
        <v>0.85</v>
      </c>
      <c r="I36" s="655">
        <f t="shared" si="1"/>
        <v>0</v>
      </c>
      <c r="J36" s="665"/>
      <c r="K36" s="665"/>
    </row>
    <row r="37" spans="1:11" hidden="1" x14ac:dyDescent="0.2">
      <c r="A37" s="665"/>
      <c r="B37" s="665"/>
      <c r="C37" s="665"/>
      <c r="D37" s="1"/>
      <c r="E37" s="1"/>
      <c r="F37" s="1"/>
      <c r="G37" s="656">
        <v>0</v>
      </c>
      <c r="H37" s="1">
        <f t="shared" si="0"/>
        <v>0.85</v>
      </c>
      <c r="I37" s="655">
        <f t="shared" si="1"/>
        <v>0</v>
      </c>
      <c r="J37" s="665"/>
      <c r="K37" s="665"/>
    </row>
    <row r="38" spans="1:11" hidden="1" x14ac:dyDescent="0.2">
      <c r="A38" s="665"/>
      <c r="B38" s="665"/>
      <c r="C38" s="665"/>
      <c r="D38" s="1"/>
      <c r="E38" s="1"/>
      <c r="F38" s="1"/>
      <c r="G38" s="656">
        <v>0</v>
      </c>
      <c r="H38" s="1">
        <f t="shared" si="0"/>
        <v>0.85</v>
      </c>
      <c r="I38" s="655">
        <f t="shared" si="1"/>
        <v>0</v>
      </c>
      <c r="J38" s="665"/>
      <c r="K38" s="665"/>
    </row>
    <row r="39" spans="1:11" hidden="1" x14ac:dyDescent="0.2">
      <c r="A39" s="665"/>
      <c r="B39" s="665"/>
      <c r="C39" s="665"/>
      <c r="D39" s="1"/>
      <c r="E39" s="1"/>
      <c r="F39" s="1"/>
      <c r="G39" s="656">
        <v>0</v>
      </c>
      <c r="H39" s="1">
        <f t="shared" si="0"/>
        <v>0.85</v>
      </c>
      <c r="I39" s="655">
        <f t="shared" si="1"/>
        <v>0</v>
      </c>
      <c r="J39" s="665"/>
      <c r="K39" s="665"/>
    </row>
    <row r="40" spans="1:11" hidden="1" x14ac:dyDescent="0.2">
      <c r="A40" s="665"/>
      <c r="B40" s="665"/>
      <c r="C40" s="665"/>
      <c r="D40" s="1"/>
      <c r="E40" s="1"/>
      <c r="F40" s="1"/>
      <c r="G40" s="656">
        <v>0</v>
      </c>
      <c r="H40" s="1">
        <f t="shared" si="0"/>
        <v>0.85</v>
      </c>
      <c r="I40" s="655">
        <f t="shared" si="1"/>
        <v>0</v>
      </c>
      <c r="J40" s="665"/>
      <c r="K40" s="665"/>
    </row>
    <row r="41" spans="1:11" hidden="1" x14ac:dyDescent="0.2">
      <c r="A41" s="665"/>
      <c r="B41" s="665"/>
      <c r="C41" s="665"/>
      <c r="D41" s="1"/>
      <c r="E41" s="1"/>
      <c r="F41" s="1"/>
      <c r="G41" s="656">
        <v>0</v>
      </c>
      <c r="H41" s="1">
        <f t="shared" si="0"/>
        <v>0.85</v>
      </c>
      <c r="I41" s="655">
        <f t="shared" si="1"/>
        <v>0</v>
      </c>
      <c r="J41" s="665"/>
      <c r="K41" s="665"/>
    </row>
    <row r="42" spans="1:11" x14ac:dyDescent="0.2">
      <c r="A42" s="665"/>
      <c r="B42" s="665"/>
      <c r="C42" s="665"/>
      <c r="D42" s="1"/>
      <c r="E42" s="1"/>
      <c r="F42" s="1"/>
      <c r="G42" s="656">
        <v>0</v>
      </c>
      <c r="H42" s="1">
        <f t="shared" si="0"/>
        <v>0.85</v>
      </c>
      <c r="I42" s="655">
        <f t="shared" si="1"/>
        <v>0</v>
      </c>
      <c r="J42" s="665"/>
      <c r="K42" s="665"/>
    </row>
    <row r="43" spans="1:11" x14ac:dyDescent="0.2">
      <c r="A43" s="657"/>
      <c r="B43" s="657"/>
      <c r="C43" s="657"/>
      <c r="D43" s="657"/>
      <c r="E43" s="657"/>
      <c r="F43" s="662" t="s">
        <v>272</v>
      </c>
      <c r="G43" s="657"/>
      <c r="H43" s="657"/>
      <c r="I43" s="658">
        <f>SUM(I12:I42)</f>
        <v>0</v>
      </c>
      <c r="J43" s="663">
        <f>B12+C12-I43</f>
        <v>0</v>
      </c>
      <c r="K43" s="664">
        <f>J43*$I$3</f>
        <v>0</v>
      </c>
    </row>
    <row r="44" spans="1:11" x14ac:dyDescent="0.2">
      <c r="A44" s="609" t="str">
        <f>budget!A28</f>
        <v>FACULTY TRANSPORT</v>
      </c>
      <c r="B44" s="655">
        <f>budget!Z50</f>
        <v>0</v>
      </c>
      <c r="C44" s="655">
        <f>budget!AA50</f>
        <v>0</v>
      </c>
      <c r="D44" s="1"/>
      <c r="E44" s="1"/>
      <c r="F44" s="1"/>
      <c r="G44" s="656">
        <v>0</v>
      </c>
      <c r="H44" s="1">
        <f t="shared" ref="H44:H74" si="2">$I$3</f>
        <v>0.85</v>
      </c>
      <c r="I44" s="655">
        <f t="shared" ref="I44" si="3">G44/H44</f>
        <v>0</v>
      </c>
      <c r="J44" s="665"/>
      <c r="K44" s="665"/>
    </row>
    <row r="45" spans="1:11" x14ac:dyDescent="0.2">
      <c r="A45" s="665"/>
      <c r="B45" s="665"/>
      <c r="C45" s="665"/>
      <c r="D45" s="1"/>
      <c r="E45" s="1"/>
      <c r="F45" s="1"/>
      <c r="G45" s="656">
        <v>0</v>
      </c>
      <c r="H45" s="1">
        <f t="shared" si="2"/>
        <v>0.85</v>
      </c>
      <c r="I45" s="655">
        <f t="shared" ref="I45:I74" si="4">G45/H45</f>
        <v>0</v>
      </c>
      <c r="J45" s="665"/>
      <c r="K45" s="665"/>
    </row>
    <row r="46" spans="1:11" x14ac:dyDescent="0.2">
      <c r="A46" s="665"/>
      <c r="B46" s="665"/>
      <c r="C46" s="665"/>
      <c r="D46" s="1"/>
      <c r="E46" s="1"/>
      <c r="F46" s="1"/>
      <c r="G46" s="656">
        <v>0</v>
      </c>
      <c r="H46" s="1">
        <f t="shared" si="2"/>
        <v>0.85</v>
      </c>
      <c r="I46" s="655">
        <f t="shared" si="4"/>
        <v>0</v>
      </c>
      <c r="J46" s="665"/>
      <c r="K46" s="665"/>
    </row>
    <row r="47" spans="1:11" x14ac:dyDescent="0.2">
      <c r="A47" s="665"/>
      <c r="B47" s="665"/>
      <c r="C47" s="665"/>
      <c r="D47" s="1"/>
      <c r="E47" s="1"/>
      <c r="F47" s="1"/>
      <c r="G47" s="656">
        <v>0</v>
      </c>
      <c r="H47" s="1">
        <f t="shared" si="2"/>
        <v>0.85</v>
      </c>
      <c r="I47" s="655">
        <f t="shared" si="4"/>
        <v>0</v>
      </c>
      <c r="J47" s="665"/>
      <c r="K47" s="665"/>
    </row>
    <row r="48" spans="1:11" x14ac:dyDescent="0.2">
      <c r="A48" s="665"/>
      <c r="B48" s="665"/>
      <c r="C48" s="665"/>
      <c r="D48" s="1"/>
      <c r="E48" s="1"/>
      <c r="F48" s="1"/>
      <c r="G48" s="656">
        <v>0</v>
      </c>
      <c r="H48" s="1">
        <f t="shared" si="2"/>
        <v>0.85</v>
      </c>
      <c r="I48" s="655">
        <f t="shared" si="4"/>
        <v>0</v>
      </c>
      <c r="J48" s="665"/>
      <c r="K48" s="665"/>
    </row>
    <row r="49" spans="1:11" hidden="1" x14ac:dyDescent="0.2">
      <c r="A49" s="665"/>
      <c r="B49" s="665"/>
      <c r="C49" s="665"/>
      <c r="D49" s="1"/>
      <c r="E49" s="1"/>
      <c r="F49" s="1"/>
      <c r="G49" s="656">
        <v>0</v>
      </c>
      <c r="H49" s="1">
        <f t="shared" si="2"/>
        <v>0.85</v>
      </c>
      <c r="I49" s="655">
        <f t="shared" si="4"/>
        <v>0</v>
      </c>
      <c r="J49" s="665"/>
      <c r="K49" s="665"/>
    </row>
    <row r="50" spans="1:11" hidden="1" x14ac:dyDescent="0.2">
      <c r="A50" s="665"/>
      <c r="B50" s="665"/>
      <c r="C50" s="665"/>
      <c r="D50" s="1"/>
      <c r="E50" s="1"/>
      <c r="F50" s="1"/>
      <c r="G50" s="656">
        <v>0</v>
      </c>
      <c r="H50" s="1">
        <f t="shared" si="2"/>
        <v>0.85</v>
      </c>
      <c r="I50" s="655">
        <f t="shared" si="4"/>
        <v>0</v>
      </c>
      <c r="J50" s="665"/>
      <c r="K50" s="665"/>
    </row>
    <row r="51" spans="1:11" hidden="1" x14ac:dyDescent="0.2">
      <c r="A51" s="665"/>
      <c r="B51" s="665"/>
      <c r="C51" s="665"/>
      <c r="D51" s="1"/>
      <c r="E51" s="1"/>
      <c r="F51" s="1"/>
      <c r="G51" s="656">
        <v>0</v>
      </c>
      <c r="H51" s="1">
        <f t="shared" si="2"/>
        <v>0.85</v>
      </c>
      <c r="I51" s="655">
        <f t="shared" si="4"/>
        <v>0</v>
      </c>
      <c r="J51" s="665"/>
      <c r="K51" s="665"/>
    </row>
    <row r="52" spans="1:11" hidden="1" x14ac:dyDescent="0.2">
      <c r="A52" s="665"/>
      <c r="B52" s="665"/>
      <c r="C52" s="665"/>
      <c r="D52" s="1"/>
      <c r="E52" s="1"/>
      <c r="F52" s="1"/>
      <c r="G52" s="656">
        <v>0</v>
      </c>
      <c r="H52" s="1">
        <f t="shared" si="2"/>
        <v>0.85</v>
      </c>
      <c r="I52" s="655">
        <f t="shared" si="4"/>
        <v>0</v>
      </c>
      <c r="J52" s="665"/>
      <c r="K52" s="665"/>
    </row>
    <row r="53" spans="1:11" hidden="1" x14ac:dyDescent="0.2">
      <c r="A53" s="665"/>
      <c r="B53" s="665"/>
      <c r="C53" s="665"/>
      <c r="D53" s="1"/>
      <c r="E53" s="1"/>
      <c r="F53" s="1"/>
      <c r="G53" s="656">
        <v>0</v>
      </c>
      <c r="H53" s="1">
        <f t="shared" si="2"/>
        <v>0.85</v>
      </c>
      <c r="I53" s="655">
        <f t="shared" si="4"/>
        <v>0</v>
      </c>
      <c r="J53" s="665"/>
      <c r="K53" s="665"/>
    </row>
    <row r="54" spans="1:11" hidden="1" x14ac:dyDescent="0.2">
      <c r="A54" s="665"/>
      <c r="B54" s="665"/>
      <c r="C54" s="665"/>
      <c r="D54" s="1"/>
      <c r="E54" s="1"/>
      <c r="F54" s="1"/>
      <c r="G54" s="656">
        <v>0</v>
      </c>
      <c r="H54" s="1">
        <f t="shared" si="2"/>
        <v>0.85</v>
      </c>
      <c r="I54" s="655">
        <f t="shared" si="4"/>
        <v>0</v>
      </c>
      <c r="J54" s="665"/>
      <c r="K54" s="665"/>
    </row>
    <row r="55" spans="1:11" hidden="1" x14ac:dyDescent="0.2">
      <c r="A55" s="665"/>
      <c r="B55" s="665"/>
      <c r="C55" s="665"/>
      <c r="D55" s="1"/>
      <c r="E55" s="1"/>
      <c r="F55" s="1"/>
      <c r="G55" s="656">
        <v>0</v>
      </c>
      <c r="H55" s="1">
        <f t="shared" si="2"/>
        <v>0.85</v>
      </c>
      <c r="I55" s="655">
        <f t="shared" si="4"/>
        <v>0</v>
      </c>
      <c r="J55" s="665"/>
      <c r="K55" s="665"/>
    </row>
    <row r="56" spans="1:11" hidden="1" x14ac:dyDescent="0.2">
      <c r="A56" s="665"/>
      <c r="B56" s="665"/>
      <c r="C56" s="665"/>
      <c r="D56" s="1"/>
      <c r="E56" s="1"/>
      <c r="F56" s="1"/>
      <c r="G56" s="656">
        <v>0</v>
      </c>
      <c r="H56" s="1">
        <f t="shared" si="2"/>
        <v>0.85</v>
      </c>
      <c r="I56" s="655">
        <f t="shared" si="4"/>
        <v>0</v>
      </c>
      <c r="J56" s="665"/>
      <c r="K56" s="665"/>
    </row>
    <row r="57" spans="1:11" hidden="1" x14ac:dyDescent="0.2">
      <c r="A57" s="665"/>
      <c r="B57" s="665"/>
      <c r="C57" s="665"/>
      <c r="D57" s="1"/>
      <c r="E57" s="1"/>
      <c r="F57" s="1"/>
      <c r="G57" s="656">
        <v>0</v>
      </c>
      <c r="H57" s="1">
        <f t="shared" si="2"/>
        <v>0.85</v>
      </c>
      <c r="I57" s="655">
        <f t="shared" si="4"/>
        <v>0</v>
      </c>
      <c r="J57" s="665"/>
      <c r="K57" s="665"/>
    </row>
    <row r="58" spans="1:11" hidden="1" x14ac:dyDescent="0.2">
      <c r="A58" s="665"/>
      <c r="B58" s="665"/>
      <c r="C58" s="665"/>
      <c r="D58" s="1"/>
      <c r="E58" s="1"/>
      <c r="F58" s="1"/>
      <c r="G58" s="656">
        <v>0</v>
      </c>
      <c r="H58" s="1">
        <f t="shared" si="2"/>
        <v>0.85</v>
      </c>
      <c r="I58" s="655">
        <f t="shared" si="4"/>
        <v>0</v>
      </c>
      <c r="J58" s="665"/>
      <c r="K58" s="665"/>
    </row>
    <row r="59" spans="1:11" hidden="1" x14ac:dyDescent="0.2">
      <c r="A59" s="665"/>
      <c r="B59" s="665"/>
      <c r="C59" s="665"/>
      <c r="D59" s="1"/>
      <c r="E59" s="1"/>
      <c r="F59" s="1"/>
      <c r="G59" s="656">
        <v>0</v>
      </c>
      <c r="H59" s="1">
        <f t="shared" si="2"/>
        <v>0.85</v>
      </c>
      <c r="I59" s="655">
        <f t="shared" si="4"/>
        <v>0</v>
      </c>
      <c r="J59" s="665"/>
      <c r="K59" s="665"/>
    </row>
    <row r="60" spans="1:11" hidden="1" x14ac:dyDescent="0.2">
      <c r="A60" s="665"/>
      <c r="B60" s="665"/>
      <c r="C60" s="665"/>
      <c r="D60" s="1"/>
      <c r="E60" s="1"/>
      <c r="F60" s="1"/>
      <c r="G60" s="656">
        <v>0</v>
      </c>
      <c r="H60" s="1">
        <f t="shared" si="2"/>
        <v>0.85</v>
      </c>
      <c r="I60" s="655">
        <f t="shared" si="4"/>
        <v>0</v>
      </c>
      <c r="J60" s="665"/>
      <c r="K60" s="665"/>
    </row>
    <row r="61" spans="1:11" hidden="1" x14ac:dyDescent="0.2">
      <c r="A61" s="665"/>
      <c r="B61" s="665"/>
      <c r="C61" s="665"/>
      <c r="D61" s="1"/>
      <c r="E61" s="1"/>
      <c r="F61" s="1"/>
      <c r="G61" s="656">
        <v>0</v>
      </c>
      <c r="H61" s="1">
        <f t="shared" si="2"/>
        <v>0.85</v>
      </c>
      <c r="I61" s="655">
        <f t="shared" si="4"/>
        <v>0</v>
      </c>
      <c r="J61" s="665"/>
      <c r="K61" s="665"/>
    </row>
    <row r="62" spans="1:11" hidden="1" x14ac:dyDescent="0.2">
      <c r="A62" s="665"/>
      <c r="B62" s="665"/>
      <c r="C62" s="665"/>
      <c r="D62" s="1"/>
      <c r="E62" s="1"/>
      <c r="F62" s="1"/>
      <c r="G62" s="656">
        <v>0</v>
      </c>
      <c r="H62" s="1">
        <f t="shared" si="2"/>
        <v>0.85</v>
      </c>
      <c r="I62" s="655">
        <f t="shared" si="4"/>
        <v>0</v>
      </c>
      <c r="J62" s="665"/>
      <c r="K62" s="665"/>
    </row>
    <row r="63" spans="1:11" hidden="1" x14ac:dyDescent="0.2">
      <c r="A63" s="665"/>
      <c r="B63" s="665"/>
      <c r="C63" s="665"/>
      <c r="D63" s="1"/>
      <c r="E63" s="1"/>
      <c r="F63" s="1"/>
      <c r="G63" s="656">
        <v>0</v>
      </c>
      <c r="H63" s="1">
        <f t="shared" si="2"/>
        <v>0.85</v>
      </c>
      <c r="I63" s="655">
        <f t="shared" si="4"/>
        <v>0</v>
      </c>
      <c r="J63" s="665"/>
      <c r="K63" s="665"/>
    </row>
    <row r="64" spans="1:11" hidden="1" x14ac:dyDescent="0.2">
      <c r="A64" s="665"/>
      <c r="B64" s="665"/>
      <c r="C64" s="665"/>
      <c r="D64" s="1"/>
      <c r="E64" s="1"/>
      <c r="F64" s="1"/>
      <c r="G64" s="656">
        <v>0</v>
      </c>
      <c r="H64" s="1">
        <f t="shared" si="2"/>
        <v>0.85</v>
      </c>
      <c r="I64" s="655">
        <f t="shared" si="4"/>
        <v>0</v>
      </c>
      <c r="J64" s="665"/>
      <c r="K64" s="665"/>
    </row>
    <row r="65" spans="1:11" hidden="1" x14ac:dyDescent="0.2">
      <c r="A65" s="665"/>
      <c r="B65" s="665"/>
      <c r="C65" s="665"/>
      <c r="D65" s="1"/>
      <c r="E65" s="1"/>
      <c r="F65" s="1"/>
      <c r="G65" s="656">
        <v>0</v>
      </c>
      <c r="H65" s="1">
        <f t="shared" si="2"/>
        <v>0.85</v>
      </c>
      <c r="I65" s="655">
        <f t="shared" si="4"/>
        <v>0</v>
      </c>
      <c r="J65" s="665"/>
      <c r="K65" s="665"/>
    </row>
    <row r="66" spans="1:11" hidden="1" x14ac:dyDescent="0.2">
      <c r="A66" s="665"/>
      <c r="B66" s="665"/>
      <c r="C66" s="665"/>
      <c r="D66" s="1"/>
      <c r="E66" s="1"/>
      <c r="F66" s="1"/>
      <c r="G66" s="656">
        <v>0</v>
      </c>
      <c r="H66" s="1">
        <f t="shared" si="2"/>
        <v>0.85</v>
      </c>
      <c r="I66" s="655">
        <f t="shared" si="4"/>
        <v>0</v>
      </c>
      <c r="J66" s="665"/>
      <c r="K66" s="665"/>
    </row>
    <row r="67" spans="1:11" hidden="1" x14ac:dyDescent="0.2">
      <c r="A67" s="665"/>
      <c r="B67" s="665"/>
      <c r="C67" s="665"/>
      <c r="D67" s="1"/>
      <c r="E67" s="1"/>
      <c r="F67" s="1"/>
      <c r="G67" s="656">
        <v>0</v>
      </c>
      <c r="H67" s="1">
        <f t="shared" si="2"/>
        <v>0.85</v>
      </c>
      <c r="I67" s="655">
        <f t="shared" si="4"/>
        <v>0</v>
      </c>
      <c r="J67" s="665"/>
      <c r="K67" s="665"/>
    </row>
    <row r="68" spans="1:11" hidden="1" x14ac:dyDescent="0.2">
      <c r="A68" s="665"/>
      <c r="B68" s="665"/>
      <c r="C68" s="665"/>
      <c r="D68" s="1"/>
      <c r="E68" s="1"/>
      <c r="F68" s="1"/>
      <c r="G68" s="656">
        <v>0</v>
      </c>
      <c r="H68" s="1">
        <f t="shared" si="2"/>
        <v>0.85</v>
      </c>
      <c r="I68" s="655">
        <f t="shared" si="4"/>
        <v>0</v>
      </c>
      <c r="J68" s="665"/>
      <c r="K68" s="665"/>
    </row>
    <row r="69" spans="1:11" hidden="1" x14ac:dyDescent="0.2">
      <c r="A69" s="665"/>
      <c r="B69" s="665"/>
      <c r="C69" s="665"/>
      <c r="D69" s="1"/>
      <c r="E69" s="1"/>
      <c r="F69" s="1"/>
      <c r="G69" s="656">
        <v>0</v>
      </c>
      <c r="H69" s="1">
        <f t="shared" si="2"/>
        <v>0.85</v>
      </c>
      <c r="I69" s="655">
        <f t="shared" si="4"/>
        <v>0</v>
      </c>
      <c r="J69" s="665"/>
      <c r="K69" s="665"/>
    </row>
    <row r="70" spans="1:11" hidden="1" x14ac:dyDescent="0.2">
      <c r="A70" s="665"/>
      <c r="B70" s="665"/>
      <c r="C70" s="665"/>
      <c r="D70" s="1"/>
      <c r="E70" s="1"/>
      <c r="F70" s="1"/>
      <c r="G70" s="656">
        <v>0</v>
      </c>
      <c r="H70" s="1">
        <f t="shared" si="2"/>
        <v>0.85</v>
      </c>
      <c r="I70" s="655">
        <f t="shared" si="4"/>
        <v>0</v>
      </c>
      <c r="J70" s="665"/>
      <c r="K70" s="665"/>
    </row>
    <row r="71" spans="1:11" hidden="1" x14ac:dyDescent="0.2">
      <c r="A71" s="665"/>
      <c r="B71" s="665"/>
      <c r="C71" s="665"/>
      <c r="D71" s="1"/>
      <c r="E71" s="1"/>
      <c r="F71" s="1"/>
      <c r="G71" s="656">
        <v>0</v>
      </c>
      <c r="H71" s="1">
        <f t="shared" si="2"/>
        <v>0.85</v>
      </c>
      <c r="I71" s="655">
        <f t="shared" si="4"/>
        <v>0</v>
      </c>
      <c r="J71" s="665"/>
      <c r="K71" s="665"/>
    </row>
    <row r="72" spans="1:11" hidden="1" x14ac:dyDescent="0.2">
      <c r="A72" s="665"/>
      <c r="B72" s="665"/>
      <c r="C72" s="665"/>
      <c r="D72" s="1"/>
      <c r="E72" s="1"/>
      <c r="F72" s="1"/>
      <c r="G72" s="656">
        <v>0</v>
      </c>
      <c r="H72" s="1">
        <f t="shared" si="2"/>
        <v>0.85</v>
      </c>
      <c r="I72" s="655">
        <f t="shared" si="4"/>
        <v>0</v>
      </c>
      <c r="J72" s="665"/>
      <c r="K72" s="665"/>
    </row>
    <row r="73" spans="1:11" hidden="1" x14ac:dyDescent="0.2">
      <c r="A73" s="665"/>
      <c r="B73" s="665"/>
      <c r="C73" s="665"/>
      <c r="D73" s="1"/>
      <c r="E73" s="1"/>
      <c r="F73" s="1"/>
      <c r="G73" s="656">
        <v>0</v>
      </c>
      <c r="H73" s="1">
        <f t="shared" si="2"/>
        <v>0.85</v>
      </c>
      <c r="I73" s="655">
        <f t="shared" si="4"/>
        <v>0</v>
      </c>
      <c r="J73" s="665"/>
      <c r="K73" s="665"/>
    </row>
    <row r="74" spans="1:11" x14ac:dyDescent="0.2">
      <c r="A74" s="665"/>
      <c r="B74" s="665"/>
      <c r="C74" s="665"/>
      <c r="D74" s="1"/>
      <c r="E74" s="1"/>
      <c r="F74" s="1"/>
      <c r="G74" s="656">
        <v>0</v>
      </c>
      <c r="H74" s="1">
        <f t="shared" si="2"/>
        <v>0.85</v>
      </c>
      <c r="I74" s="655">
        <f t="shared" si="4"/>
        <v>0</v>
      </c>
      <c r="J74" s="665"/>
      <c r="K74" s="665"/>
    </row>
    <row r="75" spans="1:11" x14ac:dyDescent="0.2">
      <c r="A75" s="657"/>
      <c r="B75" s="657"/>
      <c r="C75" s="657"/>
      <c r="D75" s="657"/>
      <c r="E75" s="657"/>
      <c r="F75" s="662" t="s">
        <v>273</v>
      </c>
      <c r="G75" s="657"/>
      <c r="H75" s="657"/>
      <c r="I75" s="658">
        <f>SUM(I44:I74)</f>
        <v>0</v>
      </c>
      <c r="J75" s="663">
        <f>B44+C44-I75</f>
        <v>0</v>
      </c>
      <c r="K75" s="664">
        <f>J75*$I$3</f>
        <v>0</v>
      </c>
    </row>
    <row r="76" spans="1:11" x14ac:dyDescent="0.2">
      <c r="A76" s="609" t="str">
        <f>budget!A80</f>
        <v>ACCOMMODATION</v>
      </c>
      <c r="B76" s="655">
        <f>budget!Z159</f>
        <v>0</v>
      </c>
      <c r="C76" s="655">
        <f>budget!AA159</f>
        <v>0</v>
      </c>
      <c r="D76" s="1"/>
      <c r="E76" s="1"/>
      <c r="F76" s="1"/>
      <c r="G76" s="656">
        <v>0</v>
      </c>
      <c r="H76" s="1">
        <f t="shared" ref="H76:H104" si="5">$I$3</f>
        <v>0.85</v>
      </c>
      <c r="I76" s="655">
        <f t="shared" ref="I76" si="6">G76/H76</f>
        <v>0</v>
      </c>
      <c r="J76" s="665"/>
      <c r="K76" s="665"/>
    </row>
    <row r="77" spans="1:11" x14ac:dyDescent="0.2">
      <c r="A77" s="665"/>
      <c r="B77" s="665"/>
      <c r="C77" s="665"/>
      <c r="D77" s="1"/>
      <c r="E77" s="1"/>
      <c r="F77" s="1"/>
      <c r="G77" s="656">
        <v>0</v>
      </c>
      <c r="H77" s="1">
        <f t="shared" si="5"/>
        <v>0.85</v>
      </c>
      <c r="I77" s="655">
        <f t="shared" ref="I77:I104" si="7">G77/H77</f>
        <v>0</v>
      </c>
      <c r="J77" s="665"/>
      <c r="K77" s="665"/>
    </row>
    <row r="78" spans="1:11" x14ac:dyDescent="0.2">
      <c r="A78" s="665"/>
      <c r="B78" s="665"/>
      <c r="C78" s="665"/>
      <c r="D78" s="1"/>
      <c r="E78" s="1"/>
      <c r="F78" s="1"/>
      <c r="G78" s="656">
        <v>0</v>
      </c>
      <c r="H78" s="1">
        <f t="shared" si="5"/>
        <v>0.85</v>
      </c>
      <c r="I78" s="655">
        <f t="shared" si="7"/>
        <v>0</v>
      </c>
      <c r="J78" s="665"/>
      <c r="K78" s="665"/>
    </row>
    <row r="79" spans="1:11" x14ac:dyDescent="0.2">
      <c r="A79" s="665"/>
      <c r="B79" s="665"/>
      <c r="C79" s="665"/>
      <c r="D79" s="1"/>
      <c r="E79" s="1"/>
      <c r="F79" s="1"/>
      <c r="G79" s="656">
        <v>0</v>
      </c>
      <c r="H79" s="1">
        <f t="shared" si="5"/>
        <v>0.85</v>
      </c>
      <c r="I79" s="655">
        <f t="shared" si="7"/>
        <v>0</v>
      </c>
      <c r="J79" s="665"/>
      <c r="K79" s="665"/>
    </row>
    <row r="80" spans="1:11" x14ac:dyDescent="0.2">
      <c r="A80" s="665"/>
      <c r="B80" s="665"/>
      <c r="C80" s="665"/>
      <c r="D80" s="1"/>
      <c r="E80" s="1"/>
      <c r="F80" s="1"/>
      <c r="G80" s="656">
        <v>0</v>
      </c>
      <c r="H80" s="1">
        <f t="shared" si="5"/>
        <v>0.85</v>
      </c>
      <c r="I80" s="655">
        <f t="shared" si="7"/>
        <v>0</v>
      </c>
      <c r="J80" s="665"/>
      <c r="K80" s="665"/>
    </row>
    <row r="81" spans="1:11" hidden="1" x14ac:dyDescent="0.2">
      <c r="A81" s="665"/>
      <c r="B81" s="665"/>
      <c r="C81" s="665"/>
      <c r="D81" s="1"/>
      <c r="E81" s="1"/>
      <c r="F81" s="1"/>
      <c r="G81" s="656">
        <v>0</v>
      </c>
      <c r="H81" s="1">
        <f t="shared" si="5"/>
        <v>0.85</v>
      </c>
      <c r="I81" s="655">
        <f t="shared" si="7"/>
        <v>0</v>
      </c>
      <c r="J81" s="665"/>
      <c r="K81" s="665"/>
    </row>
    <row r="82" spans="1:11" hidden="1" x14ac:dyDescent="0.2">
      <c r="A82" s="665"/>
      <c r="B82" s="665"/>
      <c r="C82" s="665"/>
      <c r="D82" s="1"/>
      <c r="E82" s="1"/>
      <c r="F82" s="1"/>
      <c r="G82" s="656">
        <v>0</v>
      </c>
      <c r="H82" s="1">
        <f t="shared" si="5"/>
        <v>0.85</v>
      </c>
      <c r="I82" s="655">
        <f t="shared" si="7"/>
        <v>0</v>
      </c>
      <c r="J82" s="665"/>
      <c r="K82" s="665"/>
    </row>
    <row r="83" spans="1:11" hidden="1" x14ac:dyDescent="0.2">
      <c r="A83" s="665"/>
      <c r="B83" s="665"/>
      <c r="C83" s="665"/>
      <c r="D83" s="1"/>
      <c r="E83" s="1"/>
      <c r="F83" s="1"/>
      <c r="G83" s="656">
        <v>0</v>
      </c>
      <c r="H83" s="1">
        <f t="shared" si="5"/>
        <v>0.85</v>
      </c>
      <c r="I83" s="655">
        <f t="shared" si="7"/>
        <v>0</v>
      </c>
      <c r="J83" s="665"/>
      <c r="K83" s="665"/>
    </row>
    <row r="84" spans="1:11" hidden="1" x14ac:dyDescent="0.2">
      <c r="A84" s="665"/>
      <c r="B84" s="665"/>
      <c r="C84" s="665"/>
      <c r="D84" s="1"/>
      <c r="E84" s="1"/>
      <c r="F84" s="1"/>
      <c r="G84" s="656">
        <v>0</v>
      </c>
      <c r="H84" s="1">
        <f t="shared" si="5"/>
        <v>0.85</v>
      </c>
      <c r="I84" s="655">
        <f t="shared" si="7"/>
        <v>0</v>
      </c>
      <c r="J84" s="665"/>
      <c r="K84" s="665"/>
    </row>
    <row r="85" spans="1:11" hidden="1" x14ac:dyDescent="0.2">
      <c r="A85" s="665"/>
      <c r="B85" s="665"/>
      <c r="C85" s="665"/>
      <c r="D85" s="1"/>
      <c r="E85" s="1"/>
      <c r="F85" s="1"/>
      <c r="G85" s="656">
        <v>0</v>
      </c>
      <c r="H85" s="1">
        <f t="shared" si="5"/>
        <v>0.85</v>
      </c>
      <c r="I85" s="655">
        <f t="shared" si="7"/>
        <v>0</v>
      </c>
      <c r="J85" s="665"/>
      <c r="K85" s="665"/>
    </row>
    <row r="86" spans="1:11" hidden="1" x14ac:dyDescent="0.2">
      <c r="A86" s="665"/>
      <c r="B86" s="665"/>
      <c r="C86" s="665"/>
      <c r="D86" s="1"/>
      <c r="E86" s="1"/>
      <c r="F86" s="1"/>
      <c r="G86" s="656">
        <v>0</v>
      </c>
      <c r="H86" s="1">
        <f t="shared" si="5"/>
        <v>0.85</v>
      </c>
      <c r="I86" s="655">
        <f t="shared" si="7"/>
        <v>0</v>
      </c>
      <c r="J86" s="665"/>
      <c r="K86" s="665"/>
    </row>
    <row r="87" spans="1:11" hidden="1" x14ac:dyDescent="0.2">
      <c r="A87" s="665"/>
      <c r="B87" s="665"/>
      <c r="C87" s="665"/>
      <c r="D87" s="1"/>
      <c r="E87" s="1"/>
      <c r="F87" s="1"/>
      <c r="G87" s="656">
        <v>0</v>
      </c>
      <c r="H87" s="1">
        <f t="shared" si="5"/>
        <v>0.85</v>
      </c>
      <c r="I87" s="655">
        <f t="shared" si="7"/>
        <v>0</v>
      </c>
      <c r="J87" s="665"/>
      <c r="K87" s="665"/>
    </row>
    <row r="88" spans="1:11" hidden="1" x14ac:dyDescent="0.2">
      <c r="A88" s="665"/>
      <c r="B88" s="665"/>
      <c r="C88" s="665"/>
      <c r="D88" s="1"/>
      <c r="E88" s="1"/>
      <c r="F88" s="1"/>
      <c r="G88" s="656">
        <v>0</v>
      </c>
      <c r="H88" s="1">
        <f t="shared" si="5"/>
        <v>0.85</v>
      </c>
      <c r="I88" s="655">
        <f t="shared" si="7"/>
        <v>0</v>
      </c>
      <c r="J88" s="665"/>
      <c r="K88" s="665"/>
    </row>
    <row r="89" spans="1:11" hidden="1" x14ac:dyDescent="0.2">
      <c r="A89" s="665"/>
      <c r="B89" s="665"/>
      <c r="C89" s="665"/>
      <c r="D89" s="1"/>
      <c r="E89" s="1"/>
      <c r="F89" s="1"/>
      <c r="G89" s="656">
        <v>0</v>
      </c>
      <c r="H89" s="1">
        <f t="shared" si="5"/>
        <v>0.85</v>
      </c>
      <c r="I89" s="655">
        <f t="shared" si="7"/>
        <v>0</v>
      </c>
      <c r="J89" s="665"/>
      <c r="K89" s="665"/>
    </row>
    <row r="90" spans="1:11" hidden="1" x14ac:dyDescent="0.2">
      <c r="A90" s="665"/>
      <c r="B90" s="665"/>
      <c r="C90" s="665"/>
      <c r="D90" s="1"/>
      <c r="E90" s="1"/>
      <c r="F90" s="1"/>
      <c r="G90" s="656">
        <v>0</v>
      </c>
      <c r="H90" s="1">
        <f t="shared" si="5"/>
        <v>0.85</v>
      </c>
      <c r="I90" s="655">
        <f t="shared" si="7"/>
        <v>0</v>
      </c>
      <c r="J90" s="665"/>
      <c r="K90" s="665"/>
    </row>
    <row r="91" spans="1:11" hidden="1" x14ac:dyDescent="0.2">
      <c r="A91" s="665"/>
      <c r="B91" s="665"/>
      <c r="C91" s="665"/>
      <c r="D91" s="1"/>
      <c r="E91" s="1"/>
      <c r="F91" s="1"/>
      <c r="G91" s="656">
        <v>0</v>
      </c>
      <c r="H91" s="1">
        <f t="shared" si="5"/>
        <v>0.85</v>
      </c>
      <c r="I91" s="655">
        <f t="shared" si="7"/>
        <v>0</v>
      </c>
      <c r="J91" s="665"/>
      <c r="K91" s="665"/>
    </row>
    <row r="92" spans="1:11" hidden="1" x14ac:dyDescent="0.2">
      <c r="A92" s="665"/>
      <c r="B92" s="665"/>
      <c r="C92" s="665"/>
      <c r="D92" s="1"/>
      <c r="E92" s="1"/>
      <c r="F92" s="1"/>
      <c r="G92" s="656">
        <v>0</v>
      </c>
      <c r="H92" s="1">
        <f t="shared" si="5"/>
        <v>0.85</v>
      </c>
      <c r="I92" s="655">
        <f t="shared" si="7"/>
        <v>0</v>
      </c>
      <c r="J92" s="665"/>
      <c r="K92" s="665"/>
    </row>
    <row r="93" spans="1:11" hidden="1" x14ac:dyDescent="0.2">
      <c r="A93" s="665"/>
      <c r="B93" s="665"/>
      <c r="C93" s="665"/>
      <c r="D93" s="1"/>
      <c r="E93" s="1"/>
      <c r="F93" s="1"/>
      <c r="G93" s="656">
        <v>0</v>
      </c>
      <c r="H93" s="1">
        <f t="shared" si="5"/>
        <v>0.85</v>
      </c>
      <c r="I93" s="655">
        <f t="shared" si="7"/>
        <v>0</v>
      </c>
      <c r="J93" s="665"/>
      <c r="K93" s="665"/>
    </row>
    <row r="94" spans="1:11" hidden="1" x14ac:dyDescent="0.2">
      <c r="A94" s="665"/>
      <c r="B94" s="665"/>
      <c r="C94" s="665"/>
      <c r="D94" s="1"/>
      <c r="E94" s="1"/>
      <c r="F94" s="1"/>
      <c r="G94" s="656">
        <v>0</v>
      </c>
      <c r="H94" s="1">
        <f t="shared" si="5"/>
        <v>0.85</v>
      </c>
      <c r="I94" s="655">
        <f t="shared" si="7"/>
        <v>0</v>
      </c>
      <c r="J94" s="665"/>
      <c r="K94" s="665"/>
    </row>
    <row r="95" spans="1:11" hidden="1" x14ac:dyDescent="0.2">
      <c r="A95" s="665"/>
      <c r="B95" s="665"/>
      <c r="C95" s="665"/>
      <c r="D95" s="1"/>
      <c r="E95" s="1"/>
      <c r="F95" s="1"/>
      <c r="G95" s="656">
        <v>0</v>
      </c>
      <c r="H95" s="1">
        <f t="shared" si="5"/>
        <v>0.85</v>
      </c>
      <c r="I95" s="655">
        <f t="shared" si="7"/>
        <v>0</v>
      </c>
      <c r="J95" s="665"/>
      <c r="K95" s="665"/>
    </row>
    <row r="96" spans="1:11" hidden="1" x14ac:dyDescent="0.2">
      <c r="A96" s="665"/>
      <c r="B96" s="665"/>
      <c r="C96" s="665"/>
      <c r="D96" s="1"/>
      <c r="E96" s="1"/>
      <c r="F96" s="1"/>
      <c r="G96" s="656">
        <v>0</v>
      </c>
      <c r="H96" s="1">
        <f t="shared" si="5"/>
        <v>0.85</v>
      </c>
      <c r="I96" s="655">
        <f t="shared" si="7"/>
        <v>0</v>
      </c>
      <c r="J96" s="665"/>
      <c r="K96" s="665"/>
    </row>
    <row r="97" spans="1:11" hidden="1" x14ac:dyDescent="0.2">
      <c r="A97" s="665"/>
      <c r="B97" s="665"/>
      <c r="C97" s="665"/>
      <c r="D97" s="1"/>
      <c r="E97" s="1"/>
      <c r="F97" s="1"/>
      <c r="G97" s="656">
        <v>0</v>
      </c>
      <c r="H97" s="1">
        <f t="shared" si="5"/>
        <v>0.85</v>
      </c>
      <c r="I97" s="655">
        <f t="shared" si="7"/>
        <v>0</v>
      </c>
      <c r="J97" s="665"/>
      <c r="K97" s="665"/>
    </row>
    <row r="98" spans="1:11" hidden="1" x14ac:dyDescent="0.2">
      <c r="A98" s="665"/>
      <c r="B98" s="665"/>
      <c r="C98" s="665"/>
      <c r="D98" s="1"/>
      <c r="E98" s="1"/>
      <c r="F98" s="1"/>
      <c r="G98" s="656">
        <v>0</v>
      </c>
      <c r="H98" s="1">
        <f t="shared" si="5"/>
        <v>0.85</v>
      </c>
      <c r="I98" s="655">
        <f t="shared" si="7"/>
        <v>0</v>
      </c>
      <c r="J98" s="665"/>
      <c r="K98" s="665"/>
    </row>
    <row r="99" spans="1:11" hidden="1" x14ac:dyDescent="0.2">
      <c r="A99" s="665"/>
      <c r="B99" s="665"/>
      <c r="C99" s="665"/>
      <c r="D99" s="1"/>
      <c r="E99" s="1"/>
      <c r="F99" s="1"/>
      <c r="G99" s="656">
        <v>0</v>
      </c>
      <c r="H99" s="1">
        <f t="shared" si="5"/>
        <v>0.85</v>
      </c>
      <c r="I99" s="655">
        <f t="shared" si="7"/>
        <v>0</v>
      </c>
      <c r="J99" s="665"/>
      <c r="K99" s="665"/>
    </row>
    <row r="100" spans="1:11" hidden="1" x14ac:dyDescent="0.2">
      <c r="A100" s="665"/>
      <c r="B100" s="665"/>
      <c r="C100" s="665"/>
      <c r="D100" s="1"/>
      <c r="E100" s="1"/>
      <c r="F100" s="1"/>
      <c r="G100" s="656">
        <v>0</v>
      </c>
      <c r="H100" s="1">
        <f t="shared" si="5"/>
        <v>0.85</v>
      </c>
      <c r="I100" s="655">
        <f t="shared" si="7"/>
        <v>0</v>
      </c>
      <c r="J100" s="665"/>
      <c r="K100" s="665"/>
    </row>
    <row r="101" spans="1:11" hidden="1" x14ac:dyDescent="0.2">
      <c r="A101" s="665"/>
      <c r="B101" s="665"/>
      <c r="C101" s="665"/>
      <c r="D101" s="1"/>
      <c r="E101" s="1"/>
      <c r="F101" s="1"/>
      <c r="G101" s="656">
        <v>0</v>
      </c>
      <c r="H101" s="1">
        <f t="shared" si="5"/>
        <v>0.85</v>
      </c>
      <c r="I101" s="655">
        <f t="shared" si="7"/>
        <v>0</v>
      </c>
      <c r="J101" s="665"/>
      <c r="K101" s="665"/>
    </row>
    <row r="102" spans="1:11" hidden="1" x14ac:dyDescent="0.2">
      <c r="A102" s="665"/>
      <c r="B102" s="665"/>
      <c r="C102" s="665"/>
      <c r="D102" s="1"/>
      <c r="E102" s="1"/>
      <c r="F102" s="1"/>
      <c r="G102" s="656">
        <v>0</v>
      </c>
      <c r="H102" s="1">
        <f t="shared" si="5"/>
        <v>0.85</v>
      </c>
      <c r="I102" s="655">
        <f t="shared" si="7"/>
        <v>0</v>
      </c>
      <c r="J102" s="665"/>
      <c r="K102" s="665"/>
    </row>
    <row r="103" spans="1:11" hidden="1" x14ac:dyDescent="0.2">
      <c r="A103" s="665"/>
      <c r="B103" s="665"/>
      <c r="C103" s="665"/>
      <c r="D103" s="1"/>
      <c r="E103" s="1"/>
      <c r="F103" s="1"/>
      <c r="G103" s="656">
        <v>0</v>
      </c>
      <c r="H103" s="1">
        <f t="shared" si="5"/>
        <v>0.85</v>
      </c>
      <c r="I103" s="655">
        <f t="shared" si="7"/>
        <v>0</v>
      </c>
      <c r="J103" s="665"/>
      <c r="K103" s="665"/>
    </row>
    <row r="104" spans="1:11" x14ac:dyDescent="0.2">
      <c r="A104" s="665"/>
      <c r="B104" s="665"/>
      <c r="C104" s="665"/>
      <c r="D104" s="1"/>
      <c r="E104" s="1"/>
      <c r="F104" s="1"/>
      <c r="G104" s="656">
        <v>0</v>
      </c>
      <c r="H104" s="1">
        <f t="shared" si="5"/>
        <v>0.85</v>
      </c>
      <c r="I104" s="655">
        <f t="shared" si="7"/>
        <v>0</v>
      </c>
      <c r="J104" s="665"/>
      <c r="K104" s="665"/>
    </row>
    <row r="105" spans="1:11" x14ac:dyDescent="0.2">
      <c r="A105" s="657"/>
      <c r="B105" s="657"/>
      <c r="C105" s="657"/>
      <c r="D105" s="657"/>
      <c r="E105" s="657"/>
      <c r="F105" s="662" t="s">
        <v>253</v>
      </c>
      <c r="G105" s="657"/>
      <c r="H105" s="657"/>
      <c r="I105" s="658">
        <f>SUM(I76:I104)</f>
        <v>0</v>
      </c>
      <c r="J105" s="663">
        <f>B76+C76-I105</f>
        <v>0</v>
      </c>
      <c r="K105" s="664">
        <f>J105*$I$3</f>
        <v>0</v>
      </c>
    </row>
    <row r="106" spans="1:11" x14ac:dyDescent="0.2">
      <c r="A106" s="609" t="str">
        <f>budget!A240</f>
        <v>GROUP MEALS</v>
      </c>
      <c r="B106" s="655">
        <f>budget!Z275</f>
        <v>0</v>
      </c>
      <c r="C106" s="655">
        <f>budget!AA275</f>
        <v>0</v>
      </c>
      <c r="D106" s="1"/>
      <c r="E106" s="1"/>
      <c r="F106" s="1"/>
      <c r="G106" s="656">
        <v>0</v>
      </c>
      <c r="H106" s="1">
        <f t="shared" ref="H106:H136" si="8">$I$3</f>
        <v>0.85</v>
      </c>
      <c r="I106" s="655">
        <f t="shared" ref="I106" si="9">G106/H106</f>
        <v>0</v>
      </c>
      <c r="J106" s="665"/>
      <c r="K106" s="665"/>
    </row>
    <row r="107" spans="1:11" x14ac:dyDescent="0.2">
      <c r="A107" s="665"/>
      <c r="B107" s="665"/>
      <c r="C107" s="665"/>
      <c r="D107" s="1"/>
      <c r="E107" s="1"/>
      <c r="F107" s="1"/>
      <c r="G107" s="656">
        <v>0</v>
      </c>
      <c r="H107" s="1">
        <f t="shared" si="8"/>
        <v>0.85</v>
      </c>
      <c r="I107" s="655">
        <f t="shared" ref="I107:I136" si="10">G107/H107</f>
        <v>0</v>
      </c>
      <c r="J107" s="665"/>
      <c r="K107" s="665"/>
    </row>
    <row r="108" spans="1:11" x14ac:dyDescent="0.2">
      <c r="A108" s="665"/>
      <c r="B108" s="665"/>
      <c r="C108" s="665"/>
      <c r="D108" s="1"/>
      <c r="E108" s="1"/>
      <c r="F108" s="1"/>
      <c r="G108" s="656">
        <v>0</v>
      </c>
      <c r="H108" s="1">
        <f t="shared" si="8"/>
        <v>0.85</v>
      </c>
      <c r="I108" s="655">
        <f t="shared" si="10"/>
        <v>0</v>
      </c>
      <c r="J108" s="665"/>
      <c r="K108" s="665"/>
    </row>
    <row r="109" spans="1:11" x14ac:dyDescent="0.2">
      <c r="A109" s="665"/>
      <c r="B109" s="665"/>
      <c r="C109" s="665"/>
      <c r="D109" s="1"/>
      <c r="E109" s="1"/>
      <c r="F109" s="1"/>
      <c r="G109" s="656">
        <v>0</v>
      </c>
      <c r="H109" s="1">
        <f t="shared" si="8"/>
        <v>0.85</v>
      </c>
      <c r="I109" s="655">
        <f t="shared" si="10"/>
        <v>0</v>
      </c>
      <c r="J109" s="665"/>
      <c r="K109" s="665"/>
    </row>
    <row r="110" spans="1:11" x14ac:dyDescent="0.2">
      <c r="A110" s="665"/>
      <c r="B110" s="665"/>
      <c r="C110" s="665"/>
      <c r="D110" s="1"/>
      <c r="E110" s="1"/>
      <c r="F110" s="1"/>
      <c r="G110" s="656">
        <v>0</v>
      </c>
      <c r="H110" s="1">
        <f t="shared" si="8"/>
        <v>0.85</v>
      </c>
      <c r="I110" s="655">
        <f t="shared" si="10"/>
        <v>0</v>
      </c>
      <c r="J110" s="665"/>
      <c r="K110" s="665"/>
    </row>
    <row r="111" spans="1:11" x14ac:dyDescent="0.2">
      <c r="A111" s="665"/>
      <c r="B111" s="665"/>
      <c r="C111" s="665"/>
      <c r="D111" s="1"/>
      <c r="E111" s="1"/>
      <c r="F111" s="1"/>
      <c r="G111" s="656">
        <v>0</v>
      </c>
      <c r="H111" s="1">
        <f t="shared" si="8"/>
        <v>0.85</v>
      </c>
      <c r="I111" s="655">
        <f t="shared" si="10"/>
        <v>0</v>
      </c>
      <c r="J111" s="665"/>
      <c r="K111" s="665"/>
    </row>
    <row r="112" spans="1:11" x14ac:dyDescent="0.2">
      <c r="A112" s="665"/>
      <c r="B112" s="665"/>
      <c r="C112" s="665"/>
      <c r="D112" s="1"/>
      <c r="E112" s="1"/>
      <c r="F112" s="1"/>
      <c r="G112" s="656">
        <v>0</v>
      </c>
      <c r="H112" s="1">
        <f t="shared" si="8"/>
        <v>0.85</v>
      </c>
      <c r="I112" s="655">
        <f t="shared" si="10"/>
        <v>0</v>
      </c>
      <c r="J112" s="665"/>
      <c r="K112" s="665"/>
    </row>
    <row r="113" spans="1:11" x14ac:dyDescent="0.2">
      <c r="A113" s="665"/>
      <c r="B113" s="665"/>
      <c r="C113" s="665"/>
      <c r="D113" s="1"/>
      <c r="E113" s="1"/>
      <c r="F113" s="1"/>
      <c r="G113" s="656">
        <v>0</v>
      </c>
      <c r="H113" s="1">
        <f t="shared" si="8"/>
        <v>0.85</v>
      </c>
      <c r="I113" s="655">
        <f t="shared" si="10"/>
        <v>0</v>
      </c>
      <c r="J113" s="665"/>
      <c r="K113" s="665"/>
    </row>
    <row r="114" spans="1:11" x14ac:dyDescent="0.2">
      <c r="A114" s="665"/>
      <c r="B114" s="665"/>
      <c r="C114" s="665"/>
      <c r="D114" s="1"/>
      <c r="E114" s="1"/>
      <c r="F114" s="1"/>
      <c r="G114" s="656">
        <v>0</v>
      </c>
      <c r="H114" s="1">
        <f t="shared" si="8"/>
        <v>0.85</v>
      </c>
      <c r="I114" s="655">
        <f t="shared" si="10"/>
        <v>0</v>
      </c>
      <c r="J114" s="665"/>
      <c r="K114" s="665"/>
    </row>
    <row r="115" spans="1:11" x14ac:dyDescent="0.2">
      <c r="A115" s="665"/>
      <c r="B115" s="665"/>
      <c r="C115" s="665"/>
      <c r="D115" s="1"/>
      <c r="E115" s="1"/>
      <c r="F115" s="1"/>
      <c r="G115" s="656">
        <v>0</v>
      </c>
      <c r="H115" s="1">
        <f t="shared" si="8"/>
        <v>0.85</v>
      </c>
      <c r="I115" s="655">
        <f t="shared" si="10"/>
        <v>0</v>
      </c>
      <c r="J115" s="665"/>
      <c r="K115" s="665"/>
    </row>
    <row r="116" spans="1:11" hidden="1" x14ac:dyDescent="0.2">
      <c r="A116" s="665"/>
      <c r="B116" s="665"/>
      <c r="C116" s="665"/>
      <c r="D116" s="1"/>
      <c r="E116" s="1"/>
      <c r="F116" s="1"/>
      <c r="G116" s="656">
        <v>0</v>
      </c>
      <c r="H116" s="1">
        <f t="shared" si="8"/>
        <v>0.85</v>
      </c>
      <c r="I116" s="655">
        <f t="shared" si="10"/>
        <v>0</v>
      </c>
      <c r="J116" s="665"/>
      <c r="K116" s="665"/>
    </row>
    <row r="117" spans="1:11" hidden="1" x14ac:dyDescent="0.2">
      <c r="A117" s="665"/>
      <c r="B117" s="665"/>
      <c r="C117" s="665"/>
      <c r="D117" s="1"/>
      <c r="E117" s="1"/>
      <c r="F117" s="1"/>
      <c r="G117" s="656">
        <v>0</v>
      </c>
      <c r="H117" s="1">
        <f t="shared" si="8"/>
        <v>0.85</v>
      </c>
      <c r="I117" s="655">
        <f t="shared" si="10"/>
        <v>0</v>
      </c>
      <c r="J117" s="665"/>
      <c r="K117" s="665"/>
    </row>
    <row r="118" spans="1:11" hidden="1" x14ac:dyDescent="0.2">
      <c r="A118" s="665"/>
      <c r="B118" s="665"/>
      <c r="C118" s="665"/>
      <c r="D118" s="1"/>
      <c r="E118" s="1"/>
      <c r="F118" s="1"/>
      <c r="G118" s="656">
        <v>0</v>
      </c>
      <c r="H118" s="1">
        <f t="shared" si="8"/>
        <v>0.85</v>
      </c>
      <c r="I118" s="655">
        <f t="shared" si="10"/>
        <v>0</v>
      </c>
      <c r="J118" s="665"/>
      <c r="K118" s="665"/>
    </row>
    <row r="119" spans="1:11" hidden="1" x14ac:dyDescent="0.2">
      <c r="A119" s="665"/>
      <c r="B119" s="665"/>
      <c r="C119" s="665"/>
      <c r="D119" s="1"/>
      <c r="E119" s="1"/>
      <c r="F119" s="1"/>
      <c r="G119" s="656">
        <v>0</v>
      </c>
      <c r="H119" s="1">
        <f t="shared" si="8"/>
        <v>0.85</v>
      </c>
      <c r="I119" s="655">
        <f t="shared" si="10"/>
        <v>0</v>
      </c>
      <c r="J119" s="665"/>
      <c r="K119" s="665"/>
    </row>
    <row r="120" spans="1:11" hidden="1" x14ac:dyDescent="0.2">
      <c r="A120" s="665"/>
      <c r="B120" s="665"/>
      <c r="C120" s="665"/>
      <c r="D120" s="1"/>
      <c r="E120" s="1"/>
      <c r="F120" s="1"/>
      <c r="G120" s="656">
        <v>0</v>
      </c>
      <c r="H120" s="1">
        <f t="shared" si="8"/>
        <v>0.85</v>
      </c>
      <c r="I120" s="655">
        <f t="shared" si="10"/>
        <v>0</v>
      </c>
      <c r="J120" s="665"/>
      <c r="K120" s="665"/>
    </row>
    <row r="121" spans="1:11" hidden="1" x14ac:dyDescent="0.2">
      <c r="A121" s="665"/>
      <c r="B121" s="665"/>
      <c r="C121" s="665"/>
      <c r="D121" s="1"/>
      <c r="E121" s="1"/>
      <c r="F121" s="1"/>
      <c r="G121" s="656">
        <v>0</v>
      </c>
      <c r="H121" s="1">
        <f t="shared" si="8"/>
        <v>0.85</v>
      </c>
      <c r="I121" s="655">
        <f t="shared" si="10"/>
        <v>0</v>
      </c>
      <c r="J121" s="665"/>
      <c r="K121" s="665"/>
    </row>
    <row r="122" spans="1:11" hidden="1" x14ac:dyDescent="0.2">
      <c r="A122" s="665"/>
      <c r="B122" s="665"/>
      <c r="C122" s="665"/>
      <c r="D122" s="1"/>
      <c r="E122" s="1"/>
      <c r="F122" s="1"/>
      <c r="G122" s="656">
        <v>0</v>
      </c>
      <c r="H122" s="1">
        <f t="shared" si="8"/>
        <v>0.85</v>
      </c>
      <c r="I122" s="655">
        <f t="shared" si="10"/>
        <v>0</v>
      </c>
      <c r="J122" s="665"/>
      <c r="K122" s="665"/>
    </row>
    <row r="123" spans="1:11" hidden="1" x14ac:dyDescent="0.2">
      <c r="A123" s="665"/>
      <c r="B123" s="665"/>
      <c r="C123" s="665"/>
      <c r="D123" s="1"/>
      <c r="E123" s="1"/>
      <c r="F123" s="1"/>
      <c r="G123" s="656">
        <v>0</v>
      </c>
      <c r="H123" s="1">
        <f t="shared" si="8"/>
        <v>0.85</v>
      </c>
      <c r="I123" s="655">
        <f t="shared" si="10"/>
        <v>0</v>
      </c>
      <c r="J123" s="665"/>
      <c r="K123" s="665"/>
    </row>
    <row r="124" spans="1:11" hidden="1" x14ac:dyDescent="0.2">
      <c r="A124" s="665"/>
      <c r="B124" s="665"/>
      <c r="C124" s="665"/>
      <c r="D124" s="1"/>
      <c r="E124" s="1"/>
      <c r="F124" s="1"/>
      <c r="G124" s="656">
        <v>0</v>
      </c>
      <c r="H124" s="1">
        <f t="shared" si="8"/>
        <v>0.85</v>
      </c>
      <c r="I124" s="655">
        <f t="shared" si="10"/>
        <v>0</v>
      </c>
      <c r="J124" s="665"/>
      <c r="K124" s="665"/>
    </row>
    <row r="125" spans="1:11" hidden="1" x14ac:dyDescent="0.2">
      <c r="A125" s="665"/>
      <c r="B125" s="665"/>
      <c r="C125" s="665"/>
      <c r="D125" s="1"/>
      <c r="E125" s="1"/>
      <c r="F125" s="1"/>
      <c r="G125" s="656">
        <v>0</v>
      </c>
      <c r="H125" s="1">
        <f t="shared" si="8"/>
        <v>0.85</v>
      </c>
      <c r="I125" s="655">
        <f t="shared" si="10"/>
        <v>0</v>
      </c>
      <c r="J125" s="665"/>
      <c r="K125" s="665"/>
    </row>
    <row r="126" spans="1:11" hidden="1" x14ac:dyDescent="0.2">
      <c r="A126" s="665"/>
      <c r="B126" s="665"/>
      <c r="C126" s="665"/>
      <c r="D126" s="1"/>
      <c r="E126" s="1"/>
      <c r="F126" s="1"/>
      <c r="G126" s="656">
        <v>0</v>
      </c>
      <c r="H126" s="1">
        <f t="shared" si="8"/>
        <v>0.85</v>
      </c>
      <c r="I126" s="655">
        <f t="shared" si="10"/>
        <v>0</v>
      </c>
      <c r="J126" s="665"/>
      <c r="K126" s="665"/>
    </row>
    <row r="127" spans="1:11" hidden="1" x14ac:dyDescent="0.2">
      <c r="A127" s="665"/>
      <c r="B127" s="665"/>
      <c r="C127" s="665"/>
      <c r="D127" s="1"/>
      <c r="E127" s="1"/>
      <c r="F127" s="1"/>
      <c r="G127" s="656">
        <v>0</v>
      </c>
      <c r="H127" s="1">
        <f t="shared" si="8"/>
        <v>0.85</v>
      </c>
      <c r="I127" s="655">
        <f t="shared" si="10"/>
        <v>0</v>
      </c>
      <c r="J127" s="665"/>
      <c r="K127" s="665"/>
    </row>
    <row r="128" spans="1:11" hidden="1" x14ac:dyDescent="0.2">
      <c r="A128" s="665"/>
      <c r="B128" s="665"/>
      <c r="C128" s="665"/>
      <c r="D128" s="1"/>
      <c r="E128" s="1"/>
      <c r="F128" s="1"/>
      <c r="G128" s="656">
        <v>0</v>
      </c>
      <c r="H128" s="1">
        <f t="shared" si="8"/>
        <v>0.85</v>
      </c>
      <c r="I128" s="655">
        <f t="shared" si="10"/>
        <v>0</v>
      </c>
      <c r="J128" s="665"/>
      <c r="K128" s="665"/>
    </row>
    <row r="129" spans="1:11" hidden="1" x14ac:dyDescent="0.2">
      <c r="A129" s="665"/>
      <c r="B129" s="665"/>
      <c r="C129" s="665"/>
      <c r="D129" s="1"/>
      <c r="E129" s="1"/>
      <c r="F129" s="1"/>
      <c r="G129" s="656">
        <v>0</v>
      </c>
      <c r="H129" s="1">
        <f t="shared" si="8"/>
        <v>0.85</v>
      </c>
      <c r="I129" s="655">
        <f t="shared" si="10"/>
        <v>0</v>
      </c>
      <c r="J129" s="665"/>
      <c r="K129" s="665"/>
    </row>
    <row r="130" spans="1:11" hidden="1" x14ac:dyDescent="0.2">
      <c r="A130" s="665"/>
      <c r="B130" s="665"/>
      <c r="C130" s="665"/>
      <c r="D130" s="1"/>
      <c r="E130" s="1"/>
      <c r="F130" s="1"/>
      <c r="G130" s="656">
        <v>0</v>
      </c>
      <c r="H130" s="1">
        <f t="shared" si="8"/>
        <v>0.85</v>
      </c>
      <c r="I130" s="655">
        <f t="shared" si="10"/>
        <v>0</v>
      </c>
      <c r="J130" s="665"/>
      <c r="K130" s="665"/>
    </row>
    <row r="131" spans="1:11" hidden="1" x14ac:dyDescent="0.2">
      <c r="A131" s="665"/>
      <c r="B131" s="665"/>
      <c r="C131" s="665"/>
      <c r="D131" s="1"/>
      <c r="E131" s="1"/>
      <c r="F131" s="1"/>
      <c r="G131" s="656">
        <v>0</v>
      </c>
      <c r="H131" s="1">
        <f t="shared" si="8"/>
        <v>0.85</v>
      </c>
      <c r="I131" s="655">
        <f t="shared" si="10"/>
        <v>0</v>
      </c>
      <c r="J131" s="665"/>
      <c r="K131" s="665"/>
    </row>
    <row r="132" spans="1:11" hidden="1" x14ac:dyDescent="0.2">
      <c r="A132" s="665"/>
      <c r="B132" s="665"/>
      <c r="C132" s="665"/>
      <c r="D132" s="1"/>
      <c r="E132" s="1"/>
      <c r="F132" s="1"/>
      <c r="G132" s="656">
        <v>0</v>
      </c>
      <c r="H132" s="1">
        <f t="shared" si="8"/>
        <v>0.85</v>
      </c>
      <c r="I132" s="655">
        <f t="shared" si="10"/>
        <v>0</v>
      </c>
      <c r="J132" s="665"/>
      <c r="K132" s="665"/>
    </row>
    <row r="133" spans="1:11" hidden="1" x14ac:dyDescent="0.2">
      <c r="A133" s="665"/>
      <c r="B133" s="665"/>
      <c r="C133" s="665"/>
      <c r="D133" s="1"/>
      <c r="E133" s="1"/>
      <c r="F133" s="1"/>
      <c r="G133" s="656">
        <v>0</v>
      </c>
      <c r="H133" s="1">
        <f t="shared" si="8"/>
        <v>0.85</v>
      </c>
      <c r="I133" s="655">
        <f t="shared" si="10"/>
        <v>0</v>
      </c>
      <c r="J133" s="665"/>
      <c r="K133" s="665"/>
    </row>
    <row r="134" spans="1:11" hidden="1" x14ac:dyDescent="0.2">
      <c r="A134" s="665"/>
      <c r="B134" s="665"/>
      <c r="C134" s="665"/>
      <c r="D134" s="1"/>
      <c r="E134" s="1"/>
      <c r="F134" s="1"/>
      <c r="G134" s="656">
        <v>0</v>
      </c>
      <c r="H134" s="1">
        <f t="shared" si="8"/>
        <v>0.85</v>
      </c>
      <c r="I134" s="655">
        <f t="shared" si="10"/>
        <v>0</v>
      </c>
      <c r="J134" s="665"/>
      <c r="K134" s="665"/>
    </row>
    <row r="135" spans="1:11" hidden="1" x14ac:dyDescent="0.2">
      <c r="A135" s="665"/>
      <c r="B135" s="665"/>
      <c r="C135" s="665"/>
      <c r="D135" s="1"/>
      <c r="E135" s="1"/>
      <c r="F135" s="1"/>
      <c r="G135" s="656">
        <v>0</v>
      </c>
      <c r="H135" s="1">
        <f t="shared" si="8"/>
        <v>0.85</v>
      </c>
      <c r="I135" s="655">
        <f t="shared" si="10"/>
        <v>0</v>
      </c>
      <c r="J135" s="665"/>
      <c r="K135" s="665"/>
    </row>
    <row r="136" spans="1:11" x14ac:dyDescent="0.2">
      <c r="A136" s="665"/>
      <c r="B136" s="665"/>
      <c r="C136" s="665"/>
      <c r="D136" s="1"/>
      <c r="E136" s="1"/>
      <c r="F136" s="1"/>
      <c r="G136" s="656">
        <v>0</v>
      </c>
      <c r="H136" s="1">
        <f t="shared" si="8"/>
        <v>0.85</v>
      </c>
      <c r="I136" s="655">
        <f t="shared" si="10"/>
        <v>0</v>
      </c>
      <c r="J136" s="665"/>
      <c r="K136" s="665"/>
    </row>
    <row r="137" spans="1:11" x14ac:dyDescent="0.2">
      <c r="A137" s="657"/>
      <c r="B137" s="657"/>
      <c r="C137" s="657"/>
      <c r="D137" s="657"/>
      <c r="E137" s="657"/>
      <c r="F137" s="662" t="s">
        <v>253</v>
      </c>
      <c r="G137" s="657"/>
      <c r="H137" s="657"/>
      <c r="I137" s="658">
        <f>SUM(I106:I136)</f>
        <v>0</v>
      </c>
      <c r="J137" s="663">
        <f>B106+C106-I137</f>
        <v>0</v>
      </c>
      <c r="K137" s="664">
        <f>J137*$I$3</f>
        <v>0</v>
      </c>
    </row>
    <row r="138" spans="1:11" ht="25.5" x14ac:dyDescent="0.2">
      <c r="A138" s="609" t="str">
        <f>budget!A276</f>
        <v>MEAL ALLOWANCE - distribute as cash</v>
      </c>
      <c r="B138" s="655">
        <f>budget!Z289</f>
        <v>0</v>
      </c>
      <c r="C138" s="655">
        <f>budget!AA289</f>
        <v>0</v>
      </c>
      <c r="D138" s="1"/>
      <c r="E138" s="1"/>
      <c r="F138" s="1"/>
      <c r="G138" s="656">
        <v>0</v>
      </c>
      <c r="H138" s="1">
        <f t="shared" ref="H138" si="11">$I$3</f>
        <v>0.85</v>
      </c>
      <c r="I138" s="655">
        <f t="shared" ref="I138" si="12">G138/H138</f>
        <v>0</v>
      </c>
      <c r="J138" s="665"/>
      <c r="K138" s="665"/>
    </row>
    <row r="139" spans="1:11" x14ac:dyDescent="0.2">
      <c r="A139" s="665"/>
      <c r="B139" s="665"/>
      <c r="C139" s="665"/>
      <c r="D139" s="1"/>
      <c r="E139" s="1"/>
      <c r="F139" s="1"/>
      <c r="G139" s="656">
        <v>0</v>
      </c>
      <c r="H139" s="1">
        <f t="shared" ref="H139:H170" si="13">$I$3</f>
        <v>0.85</v>
      </c>
      <c r="I139" s="655">
        <f t="shared" ref="I139:I170" si="14">G139/H139</f>
        <v>0</v>
      </c>
      <c r="J139" s="665"/>
      <c r="K139" s="665"/>
    </row>
    <row r="140" spans="1:11" x14ac:dyDescent="0.2">
      <c r="A140" s="665"/>
      <c r="B140" s="665"/>
      <c r="C140" s="665"/>
      <c r="D140" s="1"/>
      <c r="E140" s="1"/>
      <c r="F140" s="1"/>
      <c r="G140" s="656">
        <v>0</v>
      </c>
      <c r="H140" s="1">
        <f t="shared" si="13"/>
        <v>0.85</v>
      </c>
      <c r="I140" s="655">
        <f t="shared" si="14"/>
        <v>0</v>
      </c>
      <c r="J140" s="665"/>
      <c r="K140" s="665"/>
    </row>
    <row r="141" spans="1:11" x14ac:dyDescent="0.2">
      <c r="A141" s="665"/>
      <c r="B141" s="665"/>
      <c r="C141" s="665"/>
      <c r="D141" s="1"/>
      <c r="E141" s="1"/>
      <c r="F141" s="1"/>
      <c r="G141" s="656">
        <v>0</v>
      </c>
      <c r="H141" s="1">
        <f t="shared" si="13"/>
        <v>0.85</v>
      </c>
      <c r="I141" s="655">
        <f t="shared" si="14"/>
        <v>0</v>
      </c>
      <c r="J141" s="665"/>
      <c r="K141" s="665"/>
    </row>
    <row r="142" spans="1:11" x14ac:dyDescent="0.2">
      <c r="A142" s="665"/>
      <c r="B142" s="665"/>
      <c r="C142" s="665"/>
      <c r="D142" s="1"/>
      <c r="E142" s="1"/>
      <c r="F142" s="1"/>
      <c r="G142" s="656">
        <v>0</v>
      </c>
      <c r="H142" s="1">
        <f t="shared" si="13"/>
        <v>0.85</v>
      </c>
      <c r="I142" s="655">
        <f t="shared" si="14"/>
        <v>0</v>
      </c>
      <c r="J142" s="665"/>
      <c r="K142" s="665"/>
    </row>
    <row r="143" spans="1:11" x14ac:dyDescent="0.2">
      <c r="A143" s="665"/>
      <c r="B143" s="665"/>
      <c r="C143" s="665"/>
      <c r="D143" s="1"/>
      <c r="E143" s="1"/>
      <c r="F143" s="1"/>
      <c r="G143" s="656">
        <v>0</v>
      </c>
      <c r="H143" s="1">
        <f t="shared" si="13"/>
        <v>0.85</v>
      </c>
      <c r="I143" s="655">
        <f t="shared" si="14"/>
        <v>0</v>
      </c>
      <c r="J143" s="665"/>
      <c r="K143" s="665"/>
    </row>
    <row r="144" spans="1:11" x14ac:dyDescent="0.2">
      <c r="A144" s="665"/>
      <c r="B144" s="665"/>
      <c r="C144" s="665"/>
      <c r="D144" s="1"/>
      <c r="E144" s="1"/>
      <c r="F144" s="1"/>
      <c r="G144" s="656">
        <v>0</v>
      </c>
      <c r="H144" s="1">
        <f t="shared" si="13"/>
        <v>0.85</v>
      </c>
      <c r="I144" s="655">
        <f t="shared" si="14"/>
        <v>0</v>
      </c>
      <c r="J144" s="665"/>
      <c r="K144" s="665"/>
    </row>
    <row r="145" spans="1:11" hidden="1" x14ac:dyDescent="0.2">
      <c r="A145" s="665"/>
      <c r="B145" s="665"/>
      <c r="C145" s="665"/>
      <c r="D145" s="1"/>
      <c r="E145" s="1"/>
      <c r="F145" s="1"/>
      <c r="G145" s="656">
        <v>0</v>
      </c>
      <c r="H145" s="1">
        <f t="shared" si="13"/>
        <v>0.85</v>
      </c>
      <c r="I145" s="655">
        <f t="shared" si="14"/>
        <v>0</v>
      </c>
      <c r="J145" s="665"/>
      <c r="K145" s="665"/>
    </row>
    <row r="146" spans="1:11" hidden="1" x14ac:dyDescent="0.2">
      <c r="A146" s="665"/>
      <c r="B146" s="665"/>
      <c r="C146" s="665"/>
      <c r="D146" s="1"/>
      <c r="E146" s="1"/>
      <c r="F146" s="1"/>
      <c r="G146" s="656">
        <v>0</v>
      </c>
      <c r="H146" s="1">
        <f t="shared" si="13"/>
        <v>0.85</v>
      </c>
      <c r="I146" s="655">
        <f t="shared" si="14"/>
        <v>0</v>
      </c>
      <c r="J146" s="665"/>
      <c r="K146" s="665"/>
    </row>
    <row r="147" spans="1:11" hidden="1" x14ac:dyDescent="0.2">
      <c r="A147" s="665"/>
      <c r="B147" s="665"/>
      <c r="C147" s="665"/>
      <c r="D147" s="1"/>
      <c r="E147" s="1"/>
      <c r="F147" s="1"/>
      <c r="G147" s="656">
        <v>0</v>
      </c>
      <c r="H147" s="1">
        <f t="shared" si="13"/>
        <v>0.85</v>
      </c>
      <c r="I147" s="655">
        <f t="shared" si="14"/>
        <v>0</v>
      </c>
      <c r="J147" s="665"/>
      <c r="K147" s="665"/>
    </row>
    <row r="148" spans="1:11" hidden="1" x14ac:dyDescent="0.2">
      <c r="A148" s="665"/>
      <c r="B148" s="665"/>
      <c r="C148" s="665"/>
      <c r="D148" s="1"/>
      <c r="E148" s="1"/>
      <c r="F148" s="1"/>
      <c r="G148" s="656">
        <v>0</v>
      </c>
      <c r="H148" s="1">
        <f t="shared" si="13"/>
        <v>0.85</v>
      </c>
      <c r="I148" s="655">
        <f t="shared" si="14"/>
        <v>0</v>
      </c>
      <c r="J148" s="665"/>
      <c r="K148" s="665"/>
    </row>
    <row r="149" spans="1:11" hidden="1" x14ac:dyDescent="0.2">
      <c r="A149" s="665"/>
      <c r="B149" s="665"/>
      <c r="C149" s="665"/>
      <c r="D149" s="1"/>
      <c r="E149" s="1"/>
      <c r="F149" s="1"/>
      <c r="G149" s="656">
        <v>0</v>
      </c>
      <c r="H149" s="1">
        <f t="shared" si="13"/>
        <v>0.85</v>
      </c>
      <c r="I149" s="655">
        <f t="shared" si="14"/>
        <v>0</v>
      </c>
      <c r="J149" s="665"/>
      <c r="K149" s="665"/>
    </row>
    <row r="150" spans="1:11" hidden="1" x14ac:dyDescent="0.2">
      <c r="A150" s="665"/>
      <c r="B150" s="665"/>
      <c r="C150" s="665"/>
      <c r="D150" s="1"/>
      <c r="E150" s="1"/>
      <c r="F150" s="1"/>
      <c r="G150" s="656">
        <v>0</v>
      </c>
      <c r="H150" s="1">
        <f t="shared" si="13"/>
        <v>0.85</v>
      </c>
      <c r="I150" s="655">
        <f t="shared" si="14"/>
        <v>0</v>
      </c>
      <c r="J150" s="665"/>
      <c r="K150" s="665"/>
    </row>
    <row r="151" spans="1:11" hidden="1" x14ac:dyDescent="0.2">
      <c r="A151" s="665"/>
      <c r="B151" s="665"/>
      <c r="C151" s="665"/>
      <c r="D151" s="1"/>
      <c r="E151" s="1"/>
      <c r="F151" s="1"/>
      <c r="G151" s="656">
        <v>0</v>
      </c>
      <c r="H151" s="1">
        <f t="shared" si="13"/>
        <v>0.85</v>
      </c>
      <c r="I151" s="655">
        <f t="shared" si="14"/>
        <v>0</v>
      </c>
      <c r="J151" s="665"/>
      <c r="K151" s="665"/>
    </row>
    <row r="152" spans="1:11" hidden="1" x14ac:dyDescent="0.2">
      <c r="A152" s="665"/>
      <c r="B152" s="665"/>
      <c r="C152" s="665"/>
      <c r="D152" s="1"/>
      <c r="E152" s="1"/>
      <c r="F152" s="1"/>
      <c r="G152" s="656">
        <v>0</v>
      </c>
      <c r="H152" s="1">
        <f t="shared" si="13"/>
        <v>0.85</v>
      </c>
      <c r="I152" s="655">
        <f t="shared" si="14"/>
        <v>0</v>
      </c>
      <c r="J152" s="665"/>
      <c r="K152" s="665"/>
    </row>
    <row r="153" spans="1:11" hidden="1" x14ac:dyDescent="0.2">
      <c r="A153" s="665"/>
      <c r="B153" s="665"/>
      <c r="C153" s="665"/>
      <c r="D153" s="1"/>
      <c r="E153" s="1"/>
      <c r="F153" s="1"/>
      <c r="G153" s="656">
        <v>0</v>
      </c>
      <c r="H153" s="1">
        <f t="shared" si="13"/>
        <v>0.85</v>
      </c>
      <c r="I153" s="655">
        <f t="shared" si="14"/>
        <v>0</v>
      </c>
      <c r="J153" s="665"/>
      <c r="K153" s="665"/>
    </row>
    <row r="154" spans="1:11" hidden="1" x14ac:dyDescent="0.2">
      <c r="A154" s="665"/>
      <c r="B154" s="665"/>
      <c r="C154" s="665"/>
      <c r="D154" s="1"/>
      <c r="E154" s="1"/>
      <c r="F154" s="1"/>
      <c r="G154" s="656">
        <v>0</v>
      </c>
      <c r="H154" s="1">
        <f t="shared" si="13"/>
        <v>0.85</v>
      </c>
      <c r="I154" s="655">
        <f t="shared" si="14"/>
        <v>0</v>
      </c>
      <c r="J154" s="665"/>
      <c r="K154" s="665"/>
    </row>
    <row r="155" spans="1:11" hidden="1" x14ac:dyDescent="0.2">
      <c r="A155" s="665"/>
      <c r="B155" s="665"/>
      <c r="C155" s="665"/>
      <c r="D155" s="1"/>
      <c r="E155" s="1"/>
      <c r="F155" s="1"/>
      <c r="G155" s="656">
        <v>0</v>
      </c>
      <c r="H155" s="1">
        <f t="shared" si="13"/>
        <v>0.85</v>
      </c>
      <c r="I155" s="655">
        <f t="shared" si="14"/>
        <v>0</v>
      </c>
      <c r="J155" s="665"/>
      <c r="K155" s="665"/>
    </row>
    <row r="156" spans="1:11" hidden="1" x14ac:dyDescent="0.2">
      <c r="A156" s="665"/>
      <c r="B156" s="665"/>
      <c r="C156" s="665"/>
      <c r="D156" s="1"/>
      <c r="E156" s="1"/>
      <c r="F156" s="1"/>
      <c r="G156" s="656">
        <v>0</v>
      </c>
      <c r="H156" s="1">
        <f t="shared" si="13"/>
        <v>0.85</v>
      </c>
      <c r="I156" s="655">
        <f t="shared" si="14"/>
        <v>0</v>
      </c>
      <c r="J156" s="665"/>
      <c r="K156" s="665"/>
    </row>
    <row r="157" spans="1:11" hidden="1" x14ac:dyDescent="0.2">
      <c r="A157" s="665"/>
      <c r="B157" s="665"/>
      <c r="C157" s="665"/>
      <c r="D157" s="1"/>
      <c r="E157" s="1"/>
      <c r="F157" s="1"/>
      <c r="G157" s="656">
        <v>0</v>
      </c>
      <c r="H157" s="1">
        <f t="shared" si="13"/>
        <v>0.85</v>
      </c>
      <c r="I157" s="655">
        <f t="shared" si="14"/>
        <v>0</v>
      </c>
      <c r="J157" s="665"/>
      <c r="K157" s="665"/>
    </row>
    <row r="158" spans="1:11" hidden="1" x14ac:dyDescent="0.2">
      <c r="A158" s="665"/>
      <c r="B158" s="665"/>
      <c r="C158" s="665"/>
      <c r="D158" s="1"/>
      <c r="E158" s="1"/>
      <c r="F158" s="1"/>
      <c r="G158" s="656">
        <v>0</v>
      </c>
      <c r="H158" s="1">
        <f t="shared" si="13"/>
        <v>0.85</v>
      </c>
      <c r="I158" s="655">
        <f t="shared" si="14"/>
        <v>0</v>
      </c>
      <c r="J158" s="665"/>
      <c r="K158" s="665"/>
    </row>
    <row r="159" spans="1:11" hidden="1" x14ac:dyDescent="0.2">
      <c r="A159" s="665"/>
      <c r="B159" s="665"/>
      <c r="C159" s="665"/>
      <c r="D159" s="1"/>
      <c r="E159" s="1"/>
      <c r="F159" s="1"/>
      <c r="G159" s="656">
        <v>0</v>
      </c>
      <c r="H159" s="1">
        <f t="shared" si="13"/>
        <v>0.85</v>
      </c>
      <c r="I159" s="655">
        <f t="shared" si="14"/>
        <v>0</v>
      </c>
      <c r="J159" s="665"/>
      <c r="K159" s="665"/>
    </row>
    <row r="160" spans="1:11" hidden="1" x14ac:dyDescent="0.2">
      <c r="A160" s="665"/>
      <c r="B160" s="665"/>
      <c r="C160" s="665"/>
      <c r="D160" s="1"/>
      <c r="E160" s="1"/>
      <c r="F160" s="1"/>
      <c r="G160" s="656">
        <v>0</v>
      </c>
      <c r="H160" s="1">
        <f t="shared" si="13"/>
        <v>0.85</v>
      </c>
      <c r="I160" s="655">
        <f t="shared" si="14"/>
        <v>0</v>
      </c>
      <c r="J160" s="665"/>
      <c r="K160" s="665"/>
    </row>
    <row r="161" spans="1:11" hidden="1" x14ac:dyDescent="0.2">
      <c r="A161" s="665"/>
      <c r="B161" s="665"/>
      <c r="C161" s="665"/>
      <c r="D161" s="1"/>
      <c r="E161" s="1"/>
      <c r="F161" s="1"/>
      <c r="G161" s="656">
        <v>0</v>
      </c>
      <c r="H161" s="1">
        <f t="shared" si="13"/>
        <v>0.85</v>
      </c>
      <c r="I161" s="655">
        <f t="shared" si="14"/>
        <v>0</v>
      </c>
      <c r="J161" s="665"/>
      <c r="K161" s="665"/>
    </row>
    <row r="162" spans="1:11" hidden="1" x14ac:dyDescent="0.2">
      <c r="A162" s="665"/>
      <c r="B162" s="665"/>
      <c r="C162" s="665"/>
      <c r="D162" s="1"/>
      <c r="E162" s="1"/>
      <c r="F162" s="1"/>
      <c r="G162" s="656">
        <v>0</v>
      </c>
      <c r="H162" s="1">
        <f t="shared" si="13"/>
        <v>0.85</v>
      </c>
      <c r="I162" s="655">
        <f t="shared" si="14"/>
        <v>0</v>
      </c>
      <c r="J162" s="665"/>
      <c r="K162" s="665"/>
    </row>
    <row r="163" spans="1:11" hidden="1" x14ac:dyDescent="0.2">
      <c r="A163" s="665"/>
      <c r="B163" s="665"/>
      <c r="C163" s="665"/>
      <c r="D163" s="1"/>
      <c r="E163" s="1"/>
      <c r="F163" s="1"/>
      <c r="G163" s="656">
        <v>0</v>
      </c>
      <c r="H163" s="1">
        <f t="shared" si="13"/>
        <v>0.85</v>
      </c>
      <c r="I163" s="655">
        <f t="shared" si="14"/>
        <v>0</v>
      </c>
      <c r="J163" s="665"/>
      <c r="K163" s="665"/>
    </row>
    <row r="164" spans="1:11" hidden="1" x14ac:dyDescent="0.2">
      <c r="A164" s="665"/>
      <c r="B164" s="665"/>
      <c r="C164" s="665"/>
      <c r="D164" s="1"/>
      <c r="E164" s="1"/>
      <c r="F164" s="1"/>
      <c r="G164" s="656">
        <v>0</v>
      </c>
      <c r="H164" s="1">
        <f t="shared" si="13"/>
        <v>0.85</v>
      </c>
      <c r="I164" s="655">
        <f t="shared" si="14"/>
        <v>0</v>
      </c>
      <c r="J164" s="665"/>
      <c r="K164" s="665"/>
    </row>
    <row r="165" spans="1:11" hidden="1" x14ac:dyDescent="0.2">
      <c r="A165" s="665"/>
      <c r="B165" s="665"/>
      <c r="C165" s="665"/>
      <c r="D165" s="1"/>
      <c r="E165" s="1"/>
      <c r="F165" s="1"/>
      <c r="G165" s="656">
        <v>0</v>
      </c>
      <c r="H165" s="1">
        <f t="shared" si="13"/>
        <v>0.85</v>
      </c>
      <c r="I165" s="655">
        <f t="shared" si="14"/>
        <v>0</v>
      </c>
      <c r="J165" s="665"/>
      <c r="K165" s="665"/>
    </row>
    <row r="166" spans="1:11" hidden="1" x14ac:dyDescent="0.2">
      <c r="A166" s="665"/>
      <c r="B166" s="665"/>
      <c r="C166" s="665"/>
      <c r="D166" s="1"/>
      <c r="E166" s="1"/>
      <c r="F166" s="1"/>
      <c r="G166" s="656">
        <v>0</v>
      </c>
      <c r="H166" s="1">
        <f t="shared" si="13"/>
        <v>0.85</v>
      </c>
      <c r="I166" s="655">
        <f t="shared" si="14"/>
        <v>0</v>
      </c>
      <c r="J166" s="665"/>
      <c r="K166" s="665"/>
    </row>
    <row r="167" spans="1:11" hidden="1" x14ac:dyDescent="0.2">
      <c r="A167" s="665"/>
      <c r="B167" s="665"/>
      <c r="C167" s="665"/>
      <c r="D167" s="1"/>
      <c r="E167" s="1"/>
      <c r="F167" s="1"/>
      <c r="G167" s="656">
        <v>0</v>
      </c>
      <c r="H167" s="1">
        <f t="shared" si="13"/>
        <v>0.85</v>
      </c>
      <c r="I167" s="655">
        <f t="shared" si="14"/>
        <v>0</v>
      </c>
      <c r="J167" s="665"/>
      <c r="K167" s="665"/>
    </row>
    <row r="168" spans="1:11" hidden="1" x14ac:dyDescent="0.2">
      <c r="A168" s="665"/>
      <c r="B168" s="665"/>
      <c r="C168" s="665"/>
      <c r="D168" s="1"/>
      <c r="E168" s="1"/>
      <c r="F168" s="1"/>
      <c r="G168" s="656">
        <v>0</v>
      </c>
      <c r="H168" s="1">
        <f t="shared" si="13"/>
        <v>0.85</v>
      </c>
      <c r="I168" s="655">
        <f t="shared" si="14"/>
        <v>0</v>
      </c>
      <c r="J168" s="665"/>
      <c r="K168" s="665"/>
    </row>
    <row r="169" spans="1:11" hidden="1" x14ac:dyDescent="0.2">
      <c r="A169" s="665"/>
      <c r="B169" s="665"/>
      <c r="C169" s="665"/>
      <c r="D169" s="1"/>
      <c r="E169" s="1"/>
      <c r="F169" s="1"/>
      <c r="G169" s="656">
        <v>0</v>
      </c>
      <c r="H169" s="1">
        <f t="shared" si="13"/>
        <v>0.85</v>
      </c>
      <c r="I169" s="655">
        <f t="shared" si="14"/>
        <v>0</v>
      </c>
      <c r="J169" s="665"/>
      <c r="K169" s="665"/>
    </row>
    <row r="170" spans="1:11" x14ac:dyDescent="0.2">
      <c r="A170" s="665"/>
      <c r="B170" s="665"/>
      <c r="C170" s="665"/>
      <c r="D170" s="1"/>
      <c r="E170" s="1"/>
      <c r="F170" s="1"/>
      <c r="G170" s="656">
        <v>0</v>
      </c>
      <c r="H170" s="1">
        <f t="shared" si="13"/>
        <v>0.85</v>
      </c>
      <c r="I170" s="655">
        <f t="shared" si="14"/>
        <v>0</v>
      </c>
      <c r="J170" s="665"/>
      <c r="K170" s="665"/>
    </row>
    <row r="171" spans="1:11" x14ac:dyDescent="0.2">
      <c r="A171" s="657"/>
      <c r="B171" s="657"/>
      <c r="C171" s="657"/>
      <c r="D171" s="657"/>
      <c r="E171" s="657"/>
      <c r="F171" s="662" t="s">
        <v>256</v>
      </c>
      <c r="G171" s="657"/>
      <c r="H171" s="657"/>
      <c r="I171" s="658">
        <f>SUM(I138:I170)</f>
        <v>0</v>
      </c>
      <c r="J171" s="663">
        <f>B138+C138-I171</f>
        <v>0</v>
      </c>
      <c r="K171" s="664">
        <f>J171*$I$3</f>
        <v>0</v>
      </c>
    </row>
    <row r="172" spans="1:11" ht="25.5" x14ac:dyDescent="0.2">
      <c r="A172" s="609" t="str">
        <f>budget!A290</f>
        <v>FACULTY PER DIEM - last updated 6/2017</v>
      </c>
      <c r="B172" s="655">
        <f>budget!Z300</f>
        <v>0</v>
      </c>
      <c r="C172" s="655">
        <f>budget!AA300</f>
        <v>0</v>
      </c>
      <c r="D172" s="1"/>
      <c r="E172" s="1"/>
      <c r="F172" s="697" t="s">
        <v>297</v>
      </c>
      <c r="G172" s="656">
        <f>B172+C172</f>
        <v>0</v>
      </c>
      <c r="H172" s="656">
        <v>1</v>
      </c>
      <c r="I172" s="655">
        <f t="shared" ref="I172" si="15">G172/H172</f>
        <v>0</v>
      </c>
      <c r="J172" s="665"/>
      <c r="K172" s="665"/>
    </row>
    <row r="173" spans="1:11" x14ac:dyDescent="0.2">
      <c r="A173" s="657"/>
      <c r="B173" s="657"/>
      <c r="C173" s="657"/>
      <c r="D173" s="657"/>
      <c r="E173" s="657"/>
      <c r="F173" s="662" t="s">
        <v>257</v>
      </c>
      <c r="G173" s="657"/>
      <c r="H173" s="657"/>
      <c r="I173" s="658">
        <f>SUM(I172:I172)</f>
        <v>0</v>
      </c>
      <c r="J173" s="663">
        <f>B172+C172-I173</f>
        <v>0</v>
      </c>
      <c r="K173" s="664">
        <f>J173*$I$3</f>
        <v>0</v>
      </c>
    </row>
    <row r="174" spans="1:11" x14ac:dyDescent="0.2">
      <c r="A174" s="609" t="str">
        <f>budget!A160</f>
        <v>EXCURSIONS</v>
      </c>
      <c r="B174" s="655">
        <f>budget!Z239</f>
        <v>0</v>
      </c>
      <c r="C174" s="655">
        <f>budget!AA239</f>
        <v>0</v>
      </c>
      <c r="D174" s="1"/>
      <c r="E174" s="1"/>
      <c r="F174" s="1"/>
      <c r="G174" s="656">
        <v>0</v>
      </c>
      <c r="H174" s="1">
        <f t="shared" ref="H174" si="16">$I$3</f>
        <v>0.85</v>
      </c>
      <c r="I174" s="655">
        <f t="shared" ref="I174" si="17">G174/H174</f>
        <v>0</v>
      </c>
      <c r="J174" s="665"/>
      <c r="K174" s="665"/>
    </row>
    <row r="175" spans="1:11" x14ac:dyDescent="0.2">
      <c r="A175" s="665"/>
      <c r="B175" s="665"/>
      <c r="C175" s="665"/>
      <c r="D175" s="1"/>
      <c r="E175" s="1"/>
      <c r="F175" s="1"/>
      <c r="G175" s="656">
        <v>0</v>
      </c>
      <c r="H175" s="1">
        <f t="shared" ref="H175:H235" si="18">$I$3</f>
        <v>0.85</v>
      </c>
      <c r="I175" s="655">
        <f t="shared" ref="I175:I235" si="19">G175/H175</f>
        <v>0</v>
      </c>
      <c r="J175" s="665"/>
      <c r="K175" s="665"/>
    </row>
    <row r="176" spans="1:11" x14ac:dyDescent="0.2">
      <c r="A176" s="665"/>
      <c r="B176" s="665"/>
      <c r="C176" s="665"/>
      <c r="D176" s="1"/>
      <c r="E176" s="1"/>
      <c r="F176" s="1"/>
      <c r="G176" s="656">
        <v>0</v>
      </c>
      <c r="H176" s="1">
        <f t="shared" si="18"/>
        <v>0.85</v>
      </c>
      <c r="I176" s="655">
        <f t="shared" si="19"/>
        <v>0</v>
      </c>
      <c r="J176" s="665"/>
      <c r="K176" s="665"/>
    </row>
    <row r="177" spans="1:11" x14ac:dyDescent="0.2">
      <c r="A177" s="665"/>
      <c r="B177" s="665"/>
      <c r="C177" s="665"/>
      <c r="D177" s="1"/>
      <c r="E177" s="1"/>
      <c r="F177" s="1"/>
      <c r="G177" s="656">
        <v>0</v>
      </c>
      <c r="H177" s="1">
        <f t="shared" si="18"/>
        <v>0.85</v>
      </c>
      <c r="I177" s="655">
        <f t="shared" si="19"/>
        <v>0</v>
      </c>
      <c r="J177" s="665"/>
      <c r="K177" s="665"/>
    </row>
    <row r="178" spans="1:11" x14ac:dyDescent="0.2">
      <c r="A178" s="665"/>
      <c r="B178" s="665"/>
      <c r="C178" s="665"/>
      <c r="D178" s="1"/>
      <c r="E178" s="1"/>
      <c r="F178" s="1"/>
      <c r="G178" s="656">
        <v>0</v>
      </c>
      <c r="H178" s="1">
        <f t="shared" si="18"/>
        <v>0.85</v>
      </c>
      <c r="I178" s="655">
        <f t="shared" si="19"/>
        <v>0</v>
      </c>
      <c r="J178" s="665"/>
      <c r="K178" s="665"/>
    </row>
    <row r="179" spans="1:11" x14ac:dyDescent="0.2">
      <c r="A179" s="665"/>
      <c r="B179" s="665"/>
      <c r="C179" s="665"/>
      <c r="D179" s="1"/>
      <c r="E179" s="1"/>
      <c r="F179" s="1"/>
      <c r="G179" s="656">
        <v>0</v>
      </c>
      <c r="H179" s="1">
        <f t="shared" si="18"/>
        <v>0.85</v>
      </c>
      <c r="I179" s="655">
        <f t="shared" si="19"/>
        <v>0</v>
      </c>
      <c r="J179" s="665"/>
      <c r="K179" s="665"/>
    </row>
    <row r="180" spans="1:11" x14ac:dyDescent="0.2">
      <c r="A180" s="665"/>
      <c r="B180" s="665"/>
      <c r="C180" s="665"/>
      <c r="D180" s="1"/>
      <c r="E180" s="1"/>
      <c r="F180" s="1"/>
      <c r="G180" s="656">
        <v>0</v>
      </c>
      <c r="H180" s="1">
        <f t="shared" si="18"/>
        <v>0.85</v>
      </c>
      <c r="I180" s="655">
        <f t="shared" si="19"/>
        <v>0</v>
      </c>
      <c r="J180" s="665"/>
      <c r="K180" s="665"/>
    </row>
    <row r="181" spans="1:11" x14ac:dyDescent="0.2">
      <c r="A181" s="665"/>
      <c r="B181" s="665"/>
      <c r="C181" s="665"/>
      <c r="D181" s="1"/>
      <c r="E181" s="1"/>
      <c r="F181" s="1"/>
      <c r="G181" s="656">
        <v>0</v>
      </c>
      <c r="H181" s="1">
        <f t="shared" si="18"/>
        <v>0.85</v>
      </c>
      <c r="I181" s="655">
        <f t="shared" si="19"/>
        <v>0</v>
      </c>
      <c r="J181" s="665"/>
      <c r="K181" s="665"/>
    </row>
    <row r="182" spans="1:11" x14ac:dyDescent="0.2">
      <c r="A182" s="665"/>
      <c r="B182" s="665"/>
      <c r="C182" s="665"/>
      <c r="D182" s="1"/>
      <c r="E182" s="1"/>
      <c r="F182" s="1"/>
      <c r="G182" s="656">
        <v>0</v>
      </c>
      <c r="H182" s="1">
        <f t="shared" si="18"/>
        <v>0.85</v>
      </c>
      <c r="I182" s="655">
        <f t="shared" si="19"/>
        <v>0</v>
      </c>
      <c r="J182" s="665"/>
      <c r="K182" s="665"/>
    </row>
    <row r="183" spans="1:11" x14ac:dyDescent="0.2">
      <c r="A183" s="665"/>
      <c r="B183" s="665"/>
      <c r="C183" s="665"/>
      <c r="D183" s="1"/>
      <c r="E183" s="1"/>
      <c r="F183" s="1"/>
      <c r="G183" s="656">
        <v>0</v>
      </c>
      <c r="H183" s="1">
        <f t="shared" si="18"/>
        <v>0.85</v>
      </c>
      <c r="I183" s="655">
        <f t="shared" si="19"/>
        <v>0</v>
      </c>
      <c r="J183" s="665"/>
      <c r="K183" s="665"/>
    </row>
    <row r="184" spans="1:11" x14ac:dyDescent="0.2">
      <c r="A184" s="665"/>
      <c r="B184" s="665"/>
      <c r="C184" s="665"/>
      <c r="D184" s="1"/>
      <c r="E184" s="1"/>
      <c r="F184" s="1"/>
      <c r="G184" s="656">
        <v>0</v>
      </c>
      <c r="H184" s="1">
        <f t="shared" si="18"/>
        <v>0.85</v>
      </c>
      <c r="I184" s="655">
        <f t="shared" si="19"/>
        <v>0</v>
      </c>
      <c r="J184" s="665"/>
      <c r="K184" s="665"/>
    </row>
    <row r="185" spans="1:11" x14ac:dyDescent="0.2">
      <c r="A185" s="665"/>
      <c r="B185" s="665"/>
      <c r="C185" s="665"/>
      <c r="D185" s="1"/>
      <c r="E185" s="1"/>
      <c r="F185" s="1"/>
      <c r="G185" s="656">
        <v>0</v>
      </c>
      <c r="H185" s="1">
        <f t="shared" si="18"/>
        <v>0.85</v>
      </c>
      <c r="I185" s="655">
        <f t="shared" si="19"/>
        <v>0</v>
      </c>
      <c r="J185" s="665"/>
      <c r="K185" s="665"/>
    </row>
    <row r="186" spans="1:11" x14ac:dyDescent="0.2">
      <c r="A186" s="665"/>
      <c r="B186" s="665"/>
      <c r="C186" s="665"/>
      <c r="D186" s="1"/>
      <c r="E186" s="1"/>
      <c r="F186" s="1"/>
      <c r="G186" s="656">
        <v>0</v>
      </c>
      <c r="H186" s="1">
        <f t="shared" si="18"/>
        <v>0.85</v>
      </c>
      <c r="I186" s="655">
        <f t="shared" si="19"/>
        <v>0</v>
      </c>
      <c r="J186" s="665"/>
      <c r="K186" s="665"/>
    </row>
    <row r="187" spans="1:11" x14ac:dyDescent="0.2">
      <c r="A187" s="665"/>
      <c r="B187" s="665"/>
      <c r="C187" s="665"/>
      <c r="D187" s="1"/>
      <c r="E187" s="1"/>
      <c r="F187" s="1"/>
      <c r="G187" s="656">
        <v>0</v>
      </c>
      <c r="H187" s="1">
        <f t="shared" si="18"/>
        <v>0.85</v>
      </c>
      <c r="I187" s="655">
        <f t="shared" si="19"/>
        <v>0</v>
      </c>
      <c r="J187" s="665"/>
      <c r="K187" s="665"/>
    </row>
    <row r="188" spans="1:11" x14ac:dyDescent="0.2">
      <c r="A188" s="665"/>
      <c r="B188" s="665"/>
      <c r="C188" s="665"/>
      <c r="D188" s="1"/>
      <c r="E188" s="1"/>
      <c r="F188" s="1"/>
      <c r="G188" s="656">
        <v>0</v>
      </c>
      <c r="H188" s="1">
        <f t="shared" si="18"/>
        <v>0.85</v>
      </c>
      <c r="I188" s="655">
        <f t="shared" si="19"/>
        <v>0</v>
      </c>
      <c r="J188" s="665"/>
      <c r="K188" s="665"/>
    </row>
    <row r="189" spans="1:11" x14ac:dyDescent="0.2">
      <c r="A189" s="665"/>
      <c r="B189" s="665"/>
      <c r="C189" s="665"/>
      <c r="D189" s="1"/>
      <c r="E189" s="1"/>
      <c r="F189" s="1"/>
      <c r="G189" s="656">
        <v>0</v>
      </c>
      <c r="H189" s="1">
        <f t="shared" si="18"/>
        <v>0.85</v>
      </c>
      <c r="I189" s="655">
        <f t="shared" si="19"/>
        <v>0</v>
      </c>
      <c r="J189" s="665"/>
      <c r="K189" s="665"/>
    </row>
    <row r="190" spans="1:11" hidden="1" x14ac:dyDescent="0.2">
      <c r="A190" s="665"/>
      <c r="B190" s="665"/>
      <c r="C190" s="665"/>
      <c r="D190" s="1"/>
      <c r="E190" s="1"/>
      <c r="F190" s="1"/>
      <c r="G190" s="656">
        <v>0</v>
      </c>
      <c r="H190" s="1">
        <f t="shared" si="18"/>
        <v>0.85</v>
      </c>
      <c r="I190" s="655">
        <f t="shared" si="19"/>
        <v>0</v>
      </c>
      <c r="J190" s="665"/>
      <c r="K190" s="665"/>
    </row>
    <row r="191" spans="1:11" hidden="1" x14ac:dyDescent="0.2">
      <c r="A191" s="665"/>
      <c r="B191" s="665"/>
      <c r="C191" s="665"/>
      <c r="D191" s="1"/>
      <c r="E191" s="1"/>
      <c r="F191" s="1"/>
      <c r="G191" s="656">
        <v>0</v>
      </c>
      <c r="H191" s="1">
        <f t="shared" si="18"/>
        <v>0.85</v>
      </c>
      <c r="I191" s="655">
        <f t="shared" si="19"/>
        <v>0</v>
      </c>
      <c r="J191" s="665"/>
      <c r="K191" s="665"/>
    </row>
    <row r="192" spans="1:11" hidden="1" x14ac:dyDescent="0.2">
      <c r="A192" s="665"/>
      <c r="B192" s="665"/>
      <c r="C192" s="665"/>
      <c r="D192" s="1"/>
      <c r="E192" s="1"/>
      <c r="F192" s="1"/>
      <c r="G192" s="656">
        <v>0</v>
      </c>
      <c r="H192" s="1">
        <f t="shared" si="18"/>
        <v>0.85</v>
      </c>
      <c r="I192" s="655">
        <f t="shared" si="19"/>
        <v>0</v>
      </c>
      <c r="J192" s="665"/>
      <c r="K192" s="665"/>
    </row>
    <row r="193" spans="1:11" hidden="1" x14ac:dyDescent="0.2">
      <c r="A193" s="665"/>
      <c r="B193" s="665"/>
      <c r="C193" s="665"/>
      <c r="D193" s="1"/>
      <c r="E193" s="1"/>
      <c r="F193" s="1"/>
      <c r="G193" s="656">
        <v>0</v>
      </c>
      <c r="H193" s="1">
        <f t="shared" si="18"/>
        <v>0.85</v>
      </c>
      <c r="I193" s="655">
        <f t="shared" si="19"/>
        <v>0</v>
      </c>
      <c r="J193" s="665"/>
      <c r="K193" s="665"/>
    </row>
    <row r="194" spans="1:11" hidden="1" x14ac:dyDescent="0.2">
      <c r="A194" s="665"/>
      <c r="B194" s="665"/>
      <c r="C194" s="665"/>
      <c r="D194" s="1"/>
      <c r="E194" s="1"/>
      <c r="F194" s="1"/>
      <c r="G194" s="656">
        <v>0</v>
      </c>
      <c r="H194" s="1">
        <f t="shared" si="18"/>
        <v>0.85</v>
      </c>
      <c r="I194" s="655">
        <f t="shared" si="19"/>
        <v>0</v>
      </c>
      <c r="J194" s="665"/>
      <c r="K194" s="665"/>
    </row>
    <row r="195" spans="1:11" hidden="1" x14ac:dyDescent="0.2">
      <c r="A195" s="665"/>
      <c r="B195" s="665"/>
      <c r="C195" s="665"/>
      <c r="D195" s="1"/>
      <c r="E195" s="1"/>
      <c r="F195" s="1"/>
      <c r="G195" s="656">
        <v>0</v>
      </c>
      <c r="H195" s="1">
        <f t="shared" si="18"/>
        <v>0.85</v>
      </c>
      <c r="I195" s="655">
        <f t="shared" si="19"/>
        <v>0</v>
      </c>
      <c r="J195" s="665"/>
      <c r="K195" s="665"/>
    </row>
    <row r="196" spans="1:11" hidden="1" x14ac:dyDescent="0.2">
      <c r="A196" s="665"/>
      <c r="B196" s="665"/>
      <c r="C196" s="665"/>
      <c r="D196" s="1"/>
      <c r="E196" s="1"/>
      <c r="F196" s="1"/>
      <c r="G196" s="656">
        <v>0</v>
      </c>
      <c r="H196" s="1">
        <f t="shared" si="18"/>
        <v>0.85</v>
      </c>
      <c r="I196" s="655">
        <f t="shared" si="19"/>
        <v>0</v>
      </c>
      <c r="J196" s="665"/>
      <c r="K196" s="665"/>
    </row>
    <row r="197" spans="1:11" hidden="1" x14ac:dyDescent="0.2">
      <c r="A197" s="665"/>
      <c r="B197" s="665"/>
      <c r="C197" s="665"/>
      <c r="D197" s="1"/>
      <c r="E197" s="1"/>
      <c r="F197" s="1"/>
      <c r="G197" s="656">
        <v>0</v>
      </c>
      <c r="H197" s="1">
        <f t="shared" si="18"/>
        <v>0.85</v>
      </c>
      <c r="I197" s="655">
        <f t="shared" si="19"/>
        <v>0</v>
      </c>
      <c r="J197" s="665"/>
      <c r="K197" s="665"/>
    </row>
    <row r="198" spans="1:11" hidden="1" x14ac:dyDescent="0.2">
      <c r="A198" s="665"/>
      <c r="B198" s="665"/>
      <c r="C198" s="665"/>
      <c r="D198" s="1"/>
      <c r="E198" s="1"/>
      <c r="F198" s="1"/>
      <c r="G198" s="656">
        <v>0</v>
      </c>
      <c r="H198" s="1">
        <f t="shared" si="18"/>
        <v>0.85</v>
      </c>
      <c r="I198" s="655">
        <f t="shared" si="19"/>
        <v>0</v>
      </c>
      <c r="J198" s="665"/>
      <c r="K198" s="665"/>
    </row>
    <row r="199" spans="1:11" hidden="1" x14ac:dyDescent="0.2">
      <c r="A199" s="665"/>
      <c r="B199" s="665"/>
      <c r="C199" s="665"/>
      <c r="D199" s="1"/>
      <c r="E199" s="1"/>
      <c r="F199" s="1"/>
      <c r="G199" s="656">
        <v>0</v>
      </c>
      <c r="H199" s="1">
        <f t="shared" si="18"/>
        <v>0.85</v>
      </c>
      <c r="I199" s="655">
        <f t="shared" si="19"/>
        <v>0</v>
      </c>
      <c r="J199" s="665"/>
      <c r="K199" s="665"/>
    </row>
    <row r="200" spans="1:11" hidden="1" x14ac:dyDescent="0.2">
      <c r="A200" s="665"/>
      <c r="B200" s="665"/>
      <c r="C200" s="665"/>
      <c r="D200" s="1"/>
      <c r="E200" s="1"/>
      <c r="F200" s="1"/>
      <c r="G200" s="656">
        <v>0</v>
      </c>
      <c r="H200" s="1">
        <f t="shared" si="18"/>
        <v>0.85</v>
      </c>
      <c r="I200" s="655">
        <f t="shared" si="19"/>
        <v>0</v>
      </c>
      <c r="J200" s="665"/>
      <c r="K200" s="665"/>
    </row>
    <row r="201" spans="1:11" hidden="1" x14ac:dyDescent="0.2">
      <c r="A201" s="665"/>
      <c r="B201" s="665"/>
      <c r="C201" s="665"/>
      <c r="D201" s="1"/>
      <c r="E201" s="1"/>
      <c r="F201" s="1"/>
      <c r="G201" s="656">
        <v>0</v>
      </c>
      <c r="H201" s="1">
        <f t="shared" si="18"/>
        <v>0.85</v>
      </c>
      <c r="I201" s="655">
        <f t="shared" ref="I201:I212" si="20">G201/H201</f>
        <v>0</v>
      </c>
      <c r="J201" s="665"/>
      <c r="K201" s="665"/>
    </row>
    <row r="202" spans="1:11" hidden="1" x14ac:dyDescent="0.2">
      <c r="A202" s="665"/>
      <c r="B202" s="665"/>
      <c r="C202" s="665"/>
      <c r="D202" s="1"/>
      <c r="E202" s="1"/>
      <c r="F202" s="1"/>
      <c r="G202" s="656">
        <v>0</v>
      </c>
      <c r="H202" s="1">
        <f t="shared" si="18"/>
        <v>0.85</v>
      </c>
      <c r="I202" s="655">
        <f t="shared" si="20"/>
        <v>0</v>
      </c>
      <c r="J202" s="665"/>
      <c r="K202" s="665"/>
    </row>
    <row r="203" spans="1:11" hidden="1" x14ac:dyDescent="0.2">
      <c r="A203" s="665"/>
      <c r="B203" s="665"/>
      <c r="C203" s="665"/>
      <c r="D203" s="1"/>
      <c r="E203" s="1"/>
      <c r="F203" s="1"/>
      <c r="G203" s="656">
        <v>0</v>
      </c>
      <c r="H203" s="1">
        <f t="shared" si="18"/>
        <v>0.85</v>
      </c>
      <c r="I203" s="655">
        <f t="shared" si="20"/>
        <v>0</v>
      </c>
      <c r="J203" s="665"/>
      <c r="K203" s="665"/>
    </row>
    <row r="204" spans="1:11" hidden="1" x14ac:dyDescent="0.2">
      <c r="A204" s="665"/>
      <c r="B204" s="665"/>
      <c r="C204" s="665"/>
      <c r="D204" s="1"/>
      <c r="E204" s="1"/>
      <c r="F204" s="1"/>
      <c r="G204" s="656">
        <v>0</v>
      </c>
      <c r="H204" s="1">
        <f t="shared" si="18"/>
        <v>0.85</v>
      </c>
      <c r="I204" s="655">
        <f t="shared" si="20"/>
        <v>0</v>
      </c>
      <c r="J204" s="665"/>
      <c r="K204" s="665"/>
    </row>
    <row r="205" spans="1:11" hidden="1" x14ac:dyDescent="0.2">
      <c r="A205" s="665"/>
      <c r="B205" s="665"/>
      <c r="C205" s="665"/>
      <c r="D205" s="1"/>
      <c r="E205" s="1"/>
      <c r="F205" s="1"/>
      <c r="G205" s="656">
        <v>0</v>
      </c>
      <c r="H205" s="1">
        <f t="shared" si="18"/>
        <v>0.85</v>
      </c>
      <c r="I205" s="655">
        <f t="shared" si="20"/>
        <v>0</v>
      </c>
      <c r="J205" s="665"/>
      <c r="K205" s="665"/>
    </row>
    <row r="206" spans="1:11" hidden="1" x14ac:dyDescent="0.2">
      <c r="A206" s="665"/>
      <c r="B206" s="665"/>
      <c r="C206" s="665"/>
      <c r="D206" s="1"/>
      <c r="E206" s="1"/>
      <c r="F206" s="1"/>
      <c r="G206" s="656">
        <v>0</v>
      </c>
      <c r="H206" s="1">
        <f t="shared" si="18"/>
        <v>0.85</v>
      </c>
      <c r="I206" s="655">
        <f t="shared" si="20"/>
        <v>0</v>
      </c>
      <c r="J206" s="665"/>
      <c r="K206" s="665"/>
    </row>
    <row r="207" spans="1:11" hidden="1" x14ac:dyDescent="0.2">
      <c r="A207" s="665"/>
      <c r="B207" s="665"/>
      <c r="C207" s="665"/>
      <c r="D207" s="1"/>
      <c r="E207" s="1"/>
      <c r="F207" s="1"/>
      <c r="G207" s="656">
        <v>0</v>
      </c>
      <c r="H207" s="1">
        <f t="shared" si="18"/>
        <v>0.85</v>
      </c>
      <c r="I207" s="655">
        <f t="shared" si="20"/>
        <v>0</v>
      </c>
      <c r="J207" s="665"/>
      <c r="K207" s="665"/>
    </row>
    <row r="208" spans="1:11" hidden="1" x14ac:dyDescent="0.2">
      <c r="A208" s="665"/>
      <c r="B208" s="665"/>
      <c r="C208" s="665"/>
      <c r="D208" s="1"/>
      <c r="E208" s="1"/>
      <c r="F208" s="1"/>
      <c r="G208" s="656">
        <v>0</v>
      </c>
      <c r="H208" s="1">
        <f t="shared" si="18"/>
        <v>0.85</v>
      </c>
      <c r="I208" s="655">
        <f t="shared" si="20"/>
        <v>0</v>
      </c>
      <c r="J208" s="665"/>
      <c r="K208" s="665"/>
    </row>
    <row r="209" spans="1:11" hidden="1" x14ac:dyDescent="0.2">
      <c r="A209" s="665"/>
      <c r="B209" s="665"/>
      <c r="C209" s="665"/>
      <c r="D209" s="1"/>
      <c r="E209" s="1"/>
      <c r="F209" s="1"/>
      <c r="G209" s="656">
        <v>0</v>
      </c>
      <c r="H209" s="1">
        <f t="shared" si="18"/>
        <v>0.85</v>
      </c>
      <c r="I209" s="655">
        <f t="shared" si="20"/>
        <v>0</v>
      </c>
      <c r="J209" s="665"/>
      <c r="K209" s="665"/>
    </row>
    <row r="210" spans="1:11" hidden="1" x14ac:dyDescent="0.2">
      <c r="A210" s="665"/>
      <c r="B210" s="665"/>
      <c r="C210" s="665"/>
      <c r="D210" s="1"/>
      <c r="E210" s="1"/>
      <c r="F210" s="1"/>
      <c r="G210" s="656">
        <v>0</v>
      </c>
      <c r="H210" s="1">
        <f t="shared" si="18"/>
        <v>0.85</v>
      </c>
      <c r="I210" s="655">
        <f t="shared" si="20"/>
        <v>0</v>
      </c>
      <c r="J210" s="665"/>
      <c r="K210" s="665"/>
    </row>
    <row r="211" spans="1:11" hidden="1" x14ac:dyDescent="0.2">
      <c r="A211" s="665"/>
      <c r="B211" s="665"/>
      <c r="C211" s="665"/>
      <c r="D211" s="1"/>
      <c r="E211" s="1"/>
      <c r="F211" s="1"/>
      <c r="G211" s="656">
        <v>0</v>
      </c>
      <c r="H211" s="1">
        <f t="shared" si="18"/>
        <v>0.85</v>
      </c>
      <c r="I211" s="655">
        <f t="shared" si="20"/>
        <v>0</v>
      </c>
      <c r="J211" s="665"/>
      <c r="K211" s="665"/>
    </row>
    <row r="212" spans="1:11" hidden="1" x14ac:dyDescent="0.2">
      <c r="A212" s="665"/>
      <c r="B212" s="665"/>
      <c r="C212" s="665"/>
      <c r="D212" s="1"/>
      <c r="E212" s="1"/>
      <c r="F212" s="1"/>
      <c r="G212" s="656">
        <v>0</v>
      </c>
      <c r="H212" s="1">
        <f t="shared" si="18"/>
        <v>0.85</v>
      </c>
      <c r="I212" s="655">
        <f t="shared" si="20"/>
        <v>0</v>
      </c>
      <c r="J212" s="665"/>
      <c r="K212" s="665"/>
    </row>
    <row r="213" spans="1:11" hidden="1" x14ac:dyDescent="0.2">
      <c r="A213" s="665"/>
      <c r="B213" s="665"/>
      <c r="C213" s="665"/>
      <c r="D213" s="1"/>
      <c r="E213" s="1"/>
      <c r="F213" s="1"/>
      <c r="G213" s="656">
        <v>0</v>
      </c>
      <c r="H213" s="1">
        <f t="shared" si="18"/>
        <v>0.85</v>
      </c>
      <c r="I213" s="655">
        <f t="shared" ref="I213:I223" si="21">G213/H213</f>
        <v>0</v>
      </c>
      <c r="J213" s="665"/>
      <c r="K213" s="665"/>
    </row>
    <row r="214" spans="1:11" hidden="1" x14ac:dyDescent="0.2">
      <c r="A214" s="665"/>
      <c r="B214" s="665"/>
      <c r="C214" s="665"/>
      <c r="D214" s="1"/>
      <c r="E214" s="1"/>
      <c r="F214" s="1"/>
      <c r="G214" s="656">
        <v>0</v>
      </c>
      <c r="H214" s="1">
        <f t="shared" si="18"/>
        <v>0.85</v>
      </c>
      <c r="I214" s="655">
        <f t="shared" si="21"/>
        <v>0</v>
      </c>
      <c r="J214" s="665"/>
      <c r="K214" s="665"/>
    </row>
    <row r="215" spans="1:11" hidden="1" x14ac:dyDescent="0.2">
      <c r="A215" s="665"/>
      <c r="B215" s="665"/>
      <c r="C215" s="665"/>
      <c r="D215" s="1"/>
      <c r="E215" s="1"/>
      <c r="F215" s="1"/>
      <c r="G215" s="656">
        <v>0</v>
      </c>
      <c r="H215" s="1">
        <f t="shared" si="18"/>
        <v>0.85</v>
      </c>
      <c r="I215" s="655">
        <f t="shared" si="21"/>
        <v>0</v>
      </c>
      <c r="J215" s="665"/>
      <c r="K215" s="665"/>
    </row>
    <row r="216" spans="1:11" hidden="1" x14ac:dyDescent="0.2">
      <c r="A216" s="665"/>
      <c r="B216" s="665"/>
      <c r="C216" s="665"/>
      <c r="D216" s="1"/>
      <c r="E216" s="1"/>
      <c r="F216" s="1"/>
      <c r="G216" s="656">
        <v>0</v>
      </c>
      <c r="H216" s="1">
        <f t="shared" si="18"/>
        <v>0.85</v>
      </c>
      <c r="I216" s="655">
        <f t="shared" si="21"/>
        <v>0</v>
      </c>
      <c r="J216" s="665"/>
      <c r="K216" s="665"/>
    </row>
    <row r="217" spans="1:11" hidden="1" x14ac:dyDescent="0.2">
      <c r="A217" s="665"/>
      <c r="B217" s="665"/>
      <c r="C217" s="665"/>
      <c r="D217" s="1"/>
      <c r="E217" s="1"/>
      <c r="F217" s="1"/>
      <c r="G217" s="656">
        <v>0</v>
      </c>
      <c r="H217" s="1">
        <f t="shared" si="18"/>
        <v>0.85</v>
      </c>
      <c r="I217" s="655">
        <f t="shared" si="21"/>
        <v>0</v>
      </c>
      <c r="J217" s="665"/>
      <c r="K217" s="665"/>
    </row>
    <row r="218" spans="1:11" hidden="1" x14ac:dyDescent="0.2">
      <c r="A218" s="665"/>
      <c r="B218" s="665"/>
      <c r="C218" s="665"/>
      <c r="D218" s="1"/>
      <c r="E218" s="1"/>
      <c r="F218" s="1"/>
      <c r="G218" s="656">
        <v>0</v>
      </c>
      <c r="H218" s="1">
        <f t="shared" si="18"/>
        <v>0.85</v>
      </c>
      <c r="I218" s="655">
        <f t="shared" si="21"/>
        <v>0</v>
      </c>
      <c r="J218" s="665"/>
      <c r="K218" s="665"/>
    </row>
    <row r="219" spans="1:11" hidden="1" x14ac:dyDescent="0.2">
      <c r="A219" s="665"/>
      <c r="B219" s="665"/>
      <c r="C219" s="665"/>
      <c r="D219" s="1"/>
      <c r="E219" s="1"/>
      <c r="F219" s="1"/>
      <c r="G219" s="656">
        <v>0</v>
      </c>
      <c r="H219" s="1">
        <f t="shared" si="18"/>
        <v>0.85</v>
      </c>
      <c r="I219" s="655">
        <f t="shared" si="21"/>
        <v>0</v>
      </c>
      <c r="J219" s="665"/>
      <c r="K219" s="665"/>
    </row>
    <row r="220" spans="1:11" hidden="1" x14ac:dyDescent="0.2">
      <c r="A220" s="665"/>
      <c r="B220" s="665"/>
      <c r="C220" s="665"/>
      <c r="D220" s="1"/>
      <c r="E220" s="1"/>
      <c r="F220" s="1"/>
      <c r="G220" s="656">
        <v>0</v>
      </c>
      <c r="H220" s="1">
        <f t="shared" si="18"/>
        <v>0.85</v>
      </c>
      <c r="I220" s="655">
        <f t="shared" si="21"/>
        <v>0</v>
      </c>
      <c r="J220" s="665"/>
      <c r="K220" s="665"/>
    </row>
    <row r="221" spans="1:11" hidden="1" x14ac:dyDescent="0.2">
      <c r="A221" s="665"/>
      <c r="B221" s="665"/>
      <c r="C221" s="665"/>
      <c r="D221" s="1"/>
      <c r="E221" s="1"/>
      <c r="F221" s="1"/>
      <c r="G221" s="656">
        <v>0</v>
      </c>
      <c r="H221" s="1">
        <f t="shared" si="18"/>
        <v>0.85</v>
      </c>
      <c r="I221" s="655">
        <f t="shared" si="21"/>
        <v>0</v>
      </c>
      <c r="J221" s="665"/>
      <c r="K221" s="665"/>
    </row>
    <row r="222" spans="1:11" hidden="1" x14ac:dyDescent="0.2">
      <c r="A222" s="665"/>
      <c r="B222" s="665"/>
      <c r="C222" s="665"/>
      <c r="D222" s="1"/>
      <c r="E222" s="1"/>
      <c r="F222" s="1"/>
      <c r="G222" s="656">
        <v>0</v>
      </c>
      <c r="H222" s="1">
        <f t="shared" si="18"/>
        <v>0.85</v>
      </c>
      <c r="I222" s="655">
        <f t="shared" si="21"/>
        <v>0</v>
      </c>
      <c r="J222" s="665"/>
      <c r="K222" s="665"/>
    </row>
    <row r="223" spans="1:11" hidden="1" x14ac:dyDescent="0.2">
      <c r="A223" s="665"/>
      <c r="B223" s="665"/>
      <c r="C223" s="665"/>
      <c r="D223" s="1"/>
      <c r="E223" s="1"/>
      <c r="F223" s="1"/>
      <c r="G223" s="656">
        <v>0</v>
      </c>
      <c r="H223" s="1">
        <f t="shared" si="18"/>
        <v>0.85</v>
      </c>
      <c r="I223" s="655">
        <f t="shared" si="21"/>
        <v>0</v>
      </c>
      <c r="J223" s="665"/>
      <c r="K223" s="665"/>
    </row>
    <row r="224" spans="1:11" hidden="1" x14ac:dyDescent="0.2">
      <c r="A224" s="665"/>
      <c r="B224" s="665"/>
      <c r="C224" s="665"/>
      <c r="D224" s="1"/>
      <c r="E224" s="1"/>
      <c r="F224" s="1"/>
      <c r="G224" s="656">
        <v>0</v>
      </c>
      <c r="H224" s="1">
        <f t="shared" si="18"/>
        <v>0.85</v>
      </c>
      <c r="I224" s="655">
        <f t="shared" si="19"/>
        <v>0</v>
      </c>
      <c r="J224" s="665"/>
      <c r="K224" s="665"/>
    </row>
    <row r="225" spans="1:11" hidden="1" x14ac:dyDescent="0.2">
      <c r="A225" s="665"/>
      <c r="B225" s="665"/>
      <c r="C225" s="665"/>
      <c r="D225" s="1"/>
      <c r="E225" s="1"/>
      <c r="F225" s="1"/>
      <c r="G225" s="656">
        <v>0</v>
      </c>
      <c r="H225" s="1">
        <f t="shared" si="18"/>
        <v>0.85</v>
      </c>
      <c r="I225" s="655">
        <f t="shared" si="19"/>
        <v>0</v>
      </c>
      <c r="J225" s="665"/>
      <c r="K225" s="665"/>
    </row>
    <row r="226" spans="1:11" hidden="1" x14ac:dyDescent="0.2">
      <c r="A226" s="665"/>
      <c r="B226" s="665"/>
      <c r="C226" s="665"/>
      <c r="D226" s="1"/>
      <c r="E226" s="1"/>
      <c r="F226" s="1"/>
      <c r="G226" s="656">
        <v>0</v>
      </c>
      <c r="H226" s="1">
        <f t="shared" si="18"/>
        <v>0.85</v>
      </c>
      <c r="I226" s="655">
        <f t="shared" si="19"/>
        <v>0</v>
      </c>
      <c r="J226" s="665"/>
      <c r="K226" s="665"/>
    </row>
    <row r="227" spans="1:11" hidden="1" x14ac:dyDescent="0.2">
      <c r="A227" s="665"/>
      <c r="B227" s="665"/>
      <c r="C227" s="665"/>
      <c r="D227" s="1"/>
      <c r="E227" s="1"/>
      <c r="F227" s="1"/>
      <c r="G227" s="656">
        <v>0</v>
      </c>
      <c r="H227" s="1">
        <f t="shared" si="18"/>
        <v>0.85</v>
      </c>
      <c r="I227" s="655">
        <f t="shared" si="19"/>
        <v>0</v>
      </c>
      <c r="J227" s="665"/>
      <c r="K227" s="665"/>
    </row>
    <row r="228" spans="1:11" hidden="1" x14ac:dyDescent="0.2">
      <c r="A228" s="665"/>
      <c r="B228" s="665"/>
      <c r="C228" s="665"/>
      <c r="D228" s="1"/>
      <c r="E228" s="1"/>
      <c r="F228" s="1"/>
      <c r="G228" s="656">
        <v>0</v>
      </c>
      <c r="H228" s="1">
        <f t="shared" si="18"/>
        <v>0.85</v>
      </c>
      <c r="I228" s="655">
        <f t="shared" si="19"/>
        <v>0</v>
      </c>
      <c r="J228" s="665"/>
      <c r="K228" s="665"/>
    </row>
    <row r="229" spans="1:11" hidden="1" x14ac:dyDescent="0.2">
      <c r="A229" s="665"/>
      <c r="B229" s="665"/>
      <c r="C229" s="665"/>
      <c r="D229" s="1"/>
      <c r="E229" s="1"/>
      <c r="F229" s="1"/>
      <c r="G229" s="656">
        <v>0</v>
      </c>
      <c r="H229" s="1">
        <f t="shared" si="18"/>
        <v>0.85</v>
      </c>
      <c r="I229" s="655">
        <f t="shared" si="19"/>
        <v>0</v>
      </c>
      <c r="J229" s="665"/>
      <c r="K229" s="665"/>
    </row>
    <row r="230" spans="1:11" hidden="1" x14ac:dyDescent="0.2">
      <c r="A230" s="665"/>
      <c r="B230" s="665"/>
      <c r="C230" s="665"/>
      <c r="D230" s="1"/>
      <c r="E230" s="1"/>
      <c r="F230" s="1"/>
      <c r="G230" s="656">
        <v>0</v>
      </c>
      <c r="H230" s="1">
        <f t="shared" si="18"/>
        <v>0.85</v>
      </c>
      <c r="I230" s="655">
        <f t="shared" si="19"/>
        <v>0</v>
      </c>
      <c r="J230" s="665"/>
      <c r="K230" s="665"/>
    </row>
    <row r="231" spans="1:11" hidden="1" x14ac:dyDescent="0.2">
      <c r="A231" s="665"/>
      <c r="B231" s="665"/>
      <c r="C231" s="665"/>
      <c r="D231" s="1"/>
      <c r="E231" s="1"/>
      <c r="F231" s="1"/>
      <c r="G231" s="656">
        <v>0</v>
      </c>
      <c r="H231" s="1">
        <f t="shared" si="18"/>
        <v>0.85</v>
      </c>
      <c r="I231" s="655">
        <f t="shared" si="19"/>
        <v>0</v>
      </c>
      <c r="J231" s="665"/>
      <c r="K231" s="665"/>
    </row>
    <row r="232" spans="1:11" hidden="1" x14ac:dyDescent="0.2">
      <c r="A232" s="665"/>
      <c r="B232" s="665"/>
      <c r="C232" s="665"/>
      <c r="D232" s="1"/>
      <c r="E232" s="1"/>
      <c r="F232" s="1"/>
      <c r="G232" s="656">
        <v>0</v>
      </c>
      <c r="H232" s="1">
        <f t="shared" si="18"/>
        <v>0.85</v>
      </c>
      <c r="I232" s="655">
        <f t="shared" si="19"/>
        <v>0</v>
      </c>
      <c r="J232" s="665"/>
      <c r="K232" s="665"/>
    </row>
    <row r="233" spans="1:11" hidden="1" x14ac:dyDescent="0.2">
      <c r="A233" s="665"/>
      <c r="B233" s="665"/>
      <c r="C233" s="665"/>
      <c r="D233" s="1"/>
      <c r="E233" s="1"/>
      <c r="F233" s="1"/>
      <c r="G233" s="656">
        <v>0</v>
      </c>
      <c r="H233" s="1">
        <f t="shared" si="18"/>
        <v>0.85</v>
      </c>
      <c r="I233" s="655">
        <f t="shared" si="19"/>
        <v>0</v>
      </c>
      <c r="J233" s="665"/>
      <c r="K233" s="665"/>
    </row>
    <row r="234" spans="1:11" hidden="1" x14ac:dyDescent="0.2">
      <c r="A234" s="665"/>
      <c r="B234" s="665"/>
      <c r="C234" s="665"/>
      <c r="D234" s="1"/>
      <c r="E234" s="1"/>
      <c r="F234" s="1"/>
      <c r="G234" s="656">
        <v>0</v>
      </c>
      <c r="H234" s="1">
        <f t="shared" si="18"/>
        <v>0.85</v>
      </c>
      <c r="I234" s="655">
        <f t="shared" si="19"/>
        <v>0</v>
      </c>
      <c r="J234" s="665"/>
      <c r="K234" s="665"/>
    </row>
    <row r="235" spans="1:11" x14ac:dyDescent="0.2">
      <c r="A235" s="665"/>
      <c r="B235" s="665"/>
      <c r="C235" s="665"/>
      <c r="D235" s="1"/>
      <c r="E235" s="1"/>
      <c r="F235" s="1"/>
      <c r="G235" s="656">
        <v>0</v>
      </c>
      <c r="H235" s="1">
        <f t="shared" si="18"/>
        <v>0.85</v>
      </c>
      <c r="I235" s="655">
        <f t="shared" si="19"/>
        <v>0</v>
      </c>
      <c r="J235" s="665"/>
      <c r="K235" s="665"/>
    </row>
    <row r="236" spans="1:11" x14ac:dyDescent="0.2">
      <c r="A236" s="657"/>
      <c r="B236" s="657"/>
      <c r="C236" s="657"/>
      <c r="D236" s="657"/>
      <c r="E236" s="657"/>
      <c r="F236" s="662" t="s">
        <v>258</v>
      </c>
      <c r="G236" s="657"/>
      <c r="H236" s="657"/>
      <c r="I236" s="658">
        <f>SUM(I174:I235)</f>
        <v>0</v>
      </c>
      <c r="J236" s="663">
        <f>B174+C174-I236</f>
        <v>0</v>
      </c>
      <c r="K236" s="664">
        <f>J236*$I$3</f>
        <v>0</v>
      </c>
    </row>
    <row r="237" spans="1:11" ht="25.5" x14ac:dyDescent="0.2">
      <c r="A237" s="609" t="str">
        <f>budget!A301</f>
        <v>MISCELLANEOUS INDIVIDUAL EXPENSES</v>
      </c>
      <c r="B237" s="655">
        <f>budget!Z311</f>
        <v>0</v>
      </c>
      <c r="C237" s="655">
        <f>budget!AA311</f>
        <v>0</v>
      </c>
      <c r="D237" s="1"/>
      <c r="E237" s="1"/>
      <c r="F237" s="1"/>
      <c r="G237" s="656">
        <v>0</v>
      </c>
      <c r="H237" s="1">
        <f t="shared" ref="H237" si="22">$I$3</f>
        <v>0.85</v>
      </c>
      <c r="I237" s="655">
        <f t="shared" ref="I237" si="23">G237/H237</f>
        <v>0</v>
      </c>
      <c r="J237" s="665"/>
      <c r="K237" s="665"/>
    </row>
    <row r="238" spans="1:11" x14ac:dyDescent="0.2">
      <c r="A238" s="665"/>
      <c r="B238" s="665"/>
      <c r="C238" s="665"/>
      <c r="D238" s="1"/>
      <c r="E238" s="1"/>
      <c r="F238" s="1"/>
      <c r="G238" s="656">
        <v>0</v>
      </c>
      <c r="H238" s="1">
        <f t="shared" ref="H238:H250" si="24">$I$3</f>
        <v>0.85</v>
      </c>
      <c r="I238" s="655">
        <f t="shared" ref="I238:I250" si="25">G238/H238</f>
        <v>0</v>
      </c>
      <c r="J238" s="665"/>
      <c r="K238" s="665"/>
    </row>
    <row r="239" spans="1:11" x14ac:dyDescent="0.2">
      <c r="A239" s="665"/>
      <c r="B239" s="665"/>
      <c r="C239" s="665"/>
      <c r="D239" s="1"/>
      <c r="E239" s="1"/>
      <c r="F239" s="1"/>
      <c r="G239" s="656">
        <v>0</v>
      </c>
      <c r="H239" s="1">
        <f t="shared" si="24"/>
        <v>0.85</v>
      </c>
      <c r="I239" s="655">
        <f t="shared" si="25"/>
        <v>0</v>
      </c>
      <c r="J239" s="665"/>
      <c r="K239" s="665"/>
    </row>
    <row r="240" spans="1:11" x14ac:dyDescent="0.2">
      <c r="A240" s="665"/>
      <c r="B240" s="665"/>
      <c r="C240" s="665"/>
      <c r="D240" s="1"/>
      <c r="E240" s="1"/>
      <c r="F240" s="1"/>
      <c r="G240" s="656">
        <v>0</v>
      </c>
      <c r="H240" s="1">
        <f t="shared" si="24"/>
        <v>0.85</v>
      </c>
      <c r="I240" s="655">
        <f t="shared" si="25"/>
        <v>0</v>
      </c>
      <c r="J240" s="665"/>
      <c r="K240" s="665"/>
    </row>
    <row r="241" spans="1:11" x14ac:dyDescent="0.2">
      <c r="A241" s="665"/>
      <c r="B241" s="665"/>
      <c r="C241" s="665"/>
      <c r="D241" s="1"/>
      <c r="E241" s="1"/>
      <c r="F241" s="1"/>
      <c r="G241" s="656">
        <v>0</v>
      </c>
      <c r="H241" s="1">
        <f t="shared" si="24"/>
        <v>0.85</v>
      </c>
      <c r="I241" s="655">
        <f t="shared" si="25"/>
        <v>0</v>
      </c>
      <c r="J241" s="665"/>
      <c r="K241" s="665"/>
    </row>
    <row r="242" spans="1:11" hidden="1" x14ac:dyDescent="0.2">
      <c r="A242" s="665"/>
      <c r="B242" s="665"/>
      <c r="C242" s="665"/>
      <c r="D242" s="1"/>
      <c r="E242" s="1"/>
      <c r="F242" s="1"/>
      <c r="G242" s="656">
        <v>0</v>
      </c>
      <c r="H242" s="1">
        <f t="shared" si="24"/>
        <v>0.85</v>
      </c>
      <c r="I242" s="655">
        <f t="shared" si="25"/>
        <v>0</v>
      </c>
      <c r="J242" s="665"/>
      <c r="K242" s="665"/>
    </row>
    <row r="243" spans="1:11" hidden="1" x14ac:dyDescent="0.2">
      <c r="A243" s="665"/>
      <c r="B243" s="665"/>
      <c r="C243" s="665"/>
      <c r="D243" s="1"/>
      <c r="E243" s="1"/>
      <c r="F243" s="1"/>
      <c r="G243" s="656">
        <v>0</v>
      </c>
      <c r="H243" s="1">
        <f t="shared" si="24"/>
        <v>0.85</v>
      </c>
      <c r="I243" s="655">
        <f t="shared" si="25"/>
        <v>0</v>
      </c>
      <c r="J243" s="665"/>
      <c r="K243" s="665"/>
    </row>
    <row r="244" spans="1:11" hidden="1" x14ac:dyDescent="0.2">
      <c r="A244" s="665"/>
      <c r="B244" s="665"/>
      <c r="C244" s="665"/>
      <c r="D244" s="1"/>
      <c r="E244" s="1"/>
      <c r="F244" s="1"/>
      <c r="G244" s="656">
        <v>0</v>
      </c>
      <c r="H244" s="1">
        <f t="shared" si="24"/>
        <v>0.85</v>
      </c>
      <c r="I244" s="655">
        <f t="shared" si="25"/>
        <v>0</v>
      </c>
      <c r="J244" s="665"/>
      <c r="K244" s="665"/>
    </row>
    <row r="245" spans="1:11" hidden="1" x14ac:dyDescent="0.2">
      <c r="A245" s="665"/>
      <c r="B245" s="665"/>
      <c r="C245" s="665"/>
      <c r="D245" s="1"/>
      <c r="E245" s="1"/>
      <c r="F245" s="1"/>
      <c r="G245" s="656">
        <v>0</v>
      </c>
      <c r="H245" s="1">
        <f t="shared" si="24"/>
        <v>0.85</v>
      </c>
      <c r="I245" s="655">
        <f t="shared" si="25"/>
        <v>0</v>
      </c>
      <c r="J245" s="665"/>
      <c r="K245" s="665"/>
    </row>
    <row r="246" spans="1:11" hidden="1" x14ac:dyDescent="0.2">
      <c r="A246" s="665"/>
      <c r="B246" s="665"/>
      <c r="C246" s="665"/>
      <c r="D246" s="1"/>
      <c r="E246" s="1"/>
      <c r="F246" s="1"/>
      <c r="G246" s="656">
        <v>0</v>
      </c>
      <c r="H246" s="1">
        <f t="shared" si="24"/>
        <v>0.85</v>
      </c>
      <c r="I246" s="655">
        <f t="shared" si="25"/>
        <v>0</v>
      </c>
      <c r="J246" s="665"/>
      <c r="K246" s="665"/>
    </row>
    <row r="247" spans="1:11" hidden="1" x14ac:dyDescent="0.2">
      <c r="A247" s="665"/>
      <c r="B247" s="665"/>
      <c r="C247" s="665"/>
      <c r="D247" s="1"/>
      <c r="E247" s="1"/>
      <c r="F247" s="1"/>
      <c r="G247" s="656">
        <v>0</v>
      </c>
      <c r="H247" s="1">
        <f t="shared" si="24"/>
        <v>0.85</v>
      </c>
      <c r="I247" s="655">
        <f t="shared" si="25"/>
        <v>0</v>
      </c>
      <c r="J247" s="665"/>
      <c r="K247" s="665"/>
    </row>
    <row r="248" spans="1:11" hidden="1" x14ac:dyDescent="0.2">
      <c r="A248" s="665"/>
      <c r="B248" s="665"/>
      <c r="C248" s="665"/>
      <c r="D248" s="1"/>
      <c r="E248" s="1"/>
      <c r="F248" s="1"/>
      <c r="G248" s="656">
        <v>0</v>
      </c>
      <c r="H248" s="1">
        <f t="shared" si="24"/>
        <v>0.85</v>
      </c>
      <c r="I248" s="655">
        <f t="shared" si="25"/>
        <v>0</v>
      </c>
      <c r="J248" s="665"/>
      <c r="K248" s="665"/>
    </row>
    <row r="249" spans="1:11" hidden="1" x14ac:dyDescent="0.2">
      <c r="A249" s="665"/>
      <c r="B249" s="665"/>
      <c r="C249" s="665"/>
      <c r="D249" s="1"/>
      <c r="E249" s="1"/>
      <c r="F249" s="1"/>
      <c r="G249" s="656">
        <v>0</v>
      </c>
      <c r="H249" s="1">
        <f t="shared" si="24"/>
        <v>0.85</v>
      </c>
      <c r="I249" s="655">
        <f t="shared" si="25"/>
        <v>0</v>
      </c>
      <c r="J249" s="665"/>
      <c r="K249" s="665"/>
    </row>
    <row r="250" spans="1:11" x14ac:dyDescent="0.2">
      <c r="A250" s="665"/>
      <c r="B250" s="665"/>
      <c r="C250" s="665"/>
      <c r="D250" s="1"/>
      <c r="E250" s="1"/>
      <c r="F250" s="1"/>
      <c r="G250" s="656">
        <v>0</v>
      </c>
      <c r="H250" s="1">
        <f t="shared" si="24"/>
        <v>0.85</v>
      </c>
      <c r="I250" s="655">
        <f t="shared" si="25"/>
        <v>0</v>
      </c>
      <c r="J250" s="665"/>
      <c r="K250" s="665"/>
    </row>
    <row r="251" spans="1:11" x14ac:dyDescent="0.2">
      <c r="A251" s="657"/>
      <c r="B251" s="657"/>
      <c r="C251" s="657"/>
      <c r="D251" s="657"/>
      <c r="E251" s="657"/>
      <c r="F251" s="662" t="s">
        <v>259</v>
      </c>
      <c r="G251" s="657"/>
      <c r="H251" s="657"/>
      <c r="I251" s="658">
        <f>SUM(I237:I250)</f>
        <v>0</v>
      </c>
      <c r="J251" s="663">
        <f>B237+C237-I251</f>
        <v>0</v>
      </c>
      <c r="K251" s="664">
        <f>J251*$I$3</f>
        <v>0</v>
      </c>
    </row>
    <row r="252" spans="1:11" s="604" customFormat="1" ht="13.5" thickBot="1" x14ac:dyDescent="0.25">
      <c r="B252" s="688"/>
      <c r="C252" s="688"/>
    </row>
    <row r="253" spans="1:11" s="654" customFormat="1" ht="13.5" thickBot="1" x14ac:dyDescent="0.25">
      <c r="B253" s="1067" t="s">
        <v>251</v>
      </c>
      <c r="C253" s="1068"/>
      <c r="D253" s="1064" t="s">
        <v>249</v>
      </c>
      <c r="E253" s="1065"/>
      <c r="F253" s="1066"/>
      <c r="G253" s="1059" t="s">
        <v>247</v>
      </c>
      <c r="H253" s="1060"/>
      <c r="I253" s="1061"/>
      <c r="J253" s="1062" t="s">
        <v>248</v>
      </c>
      <c r="K253" s="1063"/>
    </row>
    <row r="254" spans="1:11" s="654" customFormat="1" ht="46.5" x14ac:dyDescent="0.35">
      <c r="A254" s="689" t="s">
        <v>250</v>
      </c>
      <c r="B254" s="659" t="s">
        <v>110</v>
      </c>
      <c r="C254" s="659" t="s">
        <v>111</v>
      </c>
      <c r="D254" s="659" t="s">
        <v>28</v>
      </c>
      <c r="E254" s="659"/>
      <c r="F254" s="659" t="s">
        <v>246</v>
      </c>
      <c r="G254" s="668" t="str">
        <f>$I$2</f>
        <v>EUR</v>
      </c>
      <c r="H254" s="661" t="s">
        <v>215</v>
      </c>
      <c r="I254" s="660" t="s">
        <v>189</v>
      </c>
      <c r="J254" s="660" t="s">
        <v>189</v>
      </c>
      <c r="K254" s="660" t="str">
        <f>budget!$K$4</f>
        <v>EUR</v>
      </c>
    </row>
    <row r="255" spans="1:11" x14ac:dyDescent="0.2">
      <c r="A255" s="1" t="str">
        <f>budget!A312</f>
        <v>OVERSEAS INSTRUCTOR</v>
      </c>
      <c r="B255" s="655">
        <f>budget!Z319</f>
        <v>0</v>
      </c>
      <c r="C255" s="655">
        <f>budget!AA319</f>
        <v>0</v>
      </c>
      <c r="D255" s="1"/>
      <c r="E255" s="1"/>
      <c r="F255" s="1"/>
      <c r="G255" s="656">
        <v>0</v>
      </c>
      <c r="H255" s="1">
        <f t="shared" ref="H255" si="26">$I$3</f>
        <v>0.85</v>
      </c>
      <c r="I255" s="655">
        <f t="shared" ref="I255" si="27">G255/H255</f>
        <v>0</v>
      </c>
      <c r="J255" s="665"/>
      <c r="K255" s="665"/>
    </row>
    <row r="256" spans="1:11" x14ac:dyDescent="0.2">
      <c r="A256" s="665"/>
      <c r="B256" s="665"/>
      <c r="C256" s="665"/>
      <c r="D256" s="1"/>
      <c r="E256" s="1"/>
      <c r="F256" s="1"/>
      <c r="G256" s="656">
        <v>0</v>
      </c>
      <c r="H256" s="1">
        <f t="shared" ref="H256:H268" si="28">$I$3</f>
        <v>0.85</v>
      </c>
      <c r="I256" s="655">
        <f t="shared" ref="I256:I268" si="29">G256/H256</f>
        <v>0</v>
      </c>
      <c r="J256" s="665"/>
      <c r="K256" s="665"/>
    </row>
    <row r="257" spans="1:11" x14ac:dyDescent="0.2">
      <c r="A257" s="665"/>
      <c r="B257" s="665"/>
      <c r="C257" s="665"/>
      <c r="D257" s="1"/>
      <c r="E257" s="1"/>
      <c r="F257" s="1"/>
      <c r="G257" s="656">
        <v>0</v>
      </c>
      <c r="H257" s="1">
        <f t="shared" si="28"/>
        <v>0.85</v>
      </c>
      <c r="I257" s="655">
        <f t="shared" si="29"/>
        <v>0</v>
      </c>
      <c r="J257" s="665"/>
      <c r="K257" s="665"/>
    </row>
    <row r="258" spans="1:11" hidden="1" x14ac:dyDescent="0.2">
      <c r="A258" s="665"/>
      <c r="B258" s="665"/>
      <c r="C258" s="665"/>
      <c r="D258" s="1"/>
      <c r="E258" s="1"/>
      <c r="F258" s="1"/>
      <c r="G258" s="656">
        <v>0</v>
      </c>
      <c r="H258" s="1">
        <f t="shared" si="28"/>
        <v>0.85</v>
      </c>
      <c r="I258" s="655">
        <f t="shared" si="29"/>
        <v>0</v>
      </c>
      <c r="J258" s="665"/>
      <c r="K258" s="665"/>
    </row>
    <row r="259" spans="1:11" hidden="1" x14ac:dyDescent="0.2">
      <c r="A259" s="665"/>
      <c r="B259" s="665"/>
      <c r="C259" s="665"/>
      <c r="D259" s="1"/>
      <c r="E259" s="1"/>
      <c r="F259" s="1"/>
      <c r="G259" s="656">
        <v>0</v>
      </c>
      <c r="H259" s="1">
        <f t="shared" si="28"/>
        <v>0.85</v>
      </c>
      <c r="I259" s="655">
        <f t="shared" si="29"/>
        <v>0</v>
      </c>
      <c r="J259" s="665"/>
      <c r="K259" s="665"/>
    </row>
    <row r="260" spans="1:11" hidden="1" x14ac:dyDescent="0.2">
      <c r="A260" s="665"/>
      <c r="B260" s="665"/>
      <c r="C260" s="665"/>
      <c r="D260" s="1"/>
      <c r="E260" s="1"/>
      <c r="F260" s="1"/>
      <c r="G260" s="656">
        <v>0</v>
      </c>
      <c r="H260" s="1">
        <f t="shared" si="28"/>
        <v>0.85</v>
      </c>
      <c r="I260" s="655">
        <f t="shared" si="29"/>
        <v>0</v>
      </c>
      <c r="J260" s="665"/>
      <c r="K260" s="665"/>
    </row>
    <row r="261" spans="1:11" hidden="1" x14ac:dyDescent="0.2">
      <c r="A261" s="665"/>
      <c r="B261" s="665"/>
      <c r="C261" s="665"/>
      <c r="D261" s="1"/>
      <c r="E261" s="1"/>
      <c r="F261" s="1"/>
      <c r="G261" s="656">
        <v>0</v>
      </c>
      <c r="H261" s="1">
        <f t="shared" si="28"/>
        <v>0.85</v>
      </c>
      <c r="I261" s="655">
        <f t="shared" si="29"/>
        <v>0</v>
      </c>
      <c r="J261" s="665"/>
      <c r="K261" s="665"/>
    </row>
    <row r="262" spans="1:11" hidden="1" x14ac:dyDescent="0.2">
      <c r="A262" s="665"/>
      <c r="B262" s="665"/>
      <c r="C262" s="665"/>
      <c r="D262" s="1"/>
      <c r="E262" s="1"/>
      <c r="F262" s="1"/>
      <c r="G262" s="656">
        <v>0</v>
      </c>
      <c r="H262" s="1">
        <f t="shared" si="28"/>
        <v>0.85</v>
      </c>
      <c r="I262" s="655">
        <f t="shared" si="29"/>
        <v>0</v>
      </c>
      <c r="J262" s="665"/>
      <c r="K262" s="665"/>
    </row>
    <row r="263" spans="1:11" hidden="1" x14ac:dyDescent="0.2">
      <c r="A263" s="665"/>
      <c r="B263" s="665"/>
      <c r="C263" s="665"/>
      <c r="D263" s="1"/>
      <c r="E263" s="1"/>
      <c r="F263" s="1"/>
      <c r="G263" s="656">
        <v>0</v>
      </c>
      <c r="H263" s="1">
        <f t="shared" si="28"/>
        <v>0.85</v>
      </c>
      <c r="I263" s="655">
        <f t="shared" si="29"/>
        <v>0</v>
      </c>
      <c r="J263" s="665"/>
      <c r="K263" s="665"/>
    </row>
    <row r="264" spans="1:11" hidden="1" x14ac:dyDescent="0.2">
      <c r="A264" s="665"/>
      <c r="B264" s="665"/>
      <c r="C264" s="665"/>
      <c r="D264" s="1"/>
      <c r="E264" s="1"/>
      <c r="F264" s="1"/>
      <c r="G264" s="656">
        <v>0</v>
      </c>
      <c r="H264" s="1">
        <f t="shared" si="28"/>
        <v>0.85</v>
      </c>
      <c r="I264" s="655">
        <f t="shared" si="29"/>
        <v>0</v>
      </c>
      <c r="J264" s="665"/>
      <c r="K264" s="665"/>
    </row>
    <row r="265" spans="1:11" hidden="1" x14ac:dyDescent="0.2">
      <c r="A265" s="665"/>
      <c r="B265" s="665"/>
      <c r="C265" s="665"/>
      <c r="D265" s="1"/>
      <c r="E265" s="1"/>
      <c r="F265" s="1"/>
      <c r="G265" s="656">
        <v>0</v>
      </c>
      <c r="H265" s="1">
        <f t="shared" si="28"/>
        <v>0.85</v>
      </c>
      <c r="I265" s="655">
        <f t="shared" si="29"/>
        <v>0</v>
      </c>
      <c r="J265" s="665"/>
      <c r="K265" s="665"/>
    </row>
    <row r="266" spans="1:11" hidden="1" x14ac:dyDescent="0.2">
      <c r="A266" s="665"/>
      <c r="B266" s="665"/>
      <c r="C266" s="665"/>
      <c r="D266" s="1"/>
      <c r="E266" s="1"/>
      <c r="F266" s="1"/>
      <c r="G266" s="656">
        <v>0</v>
      </c>
      <c r="H266" s="1">
        <f t="shared" si="28"/>
        <v>0.85</v>
      </c>
      <c r="I266" s="655">
        <f t="shared" si="29"/>
        <v>0</v>
      </c>
      <c r="J266" s="665"/>
      <c r="K266" s="665"/>
    </row>
    <row r="267" spans="1:11" hidden="1" x14ac:dyDescent="0.2">
      <c r="A267" s="665"/>
      <c r="B267" s="665"/>
      <c r="C267" s="665"/>
      <c r="D267" s="1"/>
      <c r="E267" s="1"/>
      <c r="F267" s="1"/>
      <c r="G267" s="656">
        <v>0</v>
      </c>
      <c r="H267" s="1">
        <f t="shared" si="28"/>
        <v>0.85</v>
      </c>
      <c r="I267" s="655">
        <f t="shared" si="29"/>
        <v>0</v>
      </c>
      <c r="J267" s="665"/>
      <c r="K267" s="665"/>
    </row>
    <row r="268" spans="1:11" x14ac:dyDescent="0.2">
      <c r="A268" s="665"/>
      <c r="B268" s="665"/>
      <c r="C268" s="665"/>
      <c r="D268" s="1"/>
      <c r="E268" s="1"/>
      <c r="F268" s="1"/>
      <c r="G268" s="656">
        <v>0</v>
      </c>
      <c r="H268" s="1">
        <f t="shared" si="28"/>
        <v>0.85</v>
      </c>
      <c r="I268" s="655">
        <f t="shared" si="29"/>
        <v>0</v>
      </c>
      <c r="J268" s="665"/>
      <c r="K268" s="665"/>
    </row>
    <row r="269" spans="1:11" x14ac:dyDescent="0.2">
      <c r="A269" s="657"/>
      <c r="B269" s="657"/>
      <c r="C269" s="657"/>
      <c r="D269" s="657"/>
      <c r="E269" s="657"/>
      <c r="F269" s="662" t="s">
        <v>260</v>
      </c>
      <c r="G269" s="657"/>
      <c r="H269" s="657"/>
      <c r="I269" s="658">
        <f>SUM(I255:I268)</f>
        <v>0</v>
      </c>
      <c r="J269" s="663">
        <f>B255+C255-I269</f>
        <v>0</v>
      </c>
      <c r="K269" s="664">
        <f>J269*$I$3</f>
        <v>0</v>
      </c>
    </row>
    <row r="270" spans="1:11" x14ac:dyDescent="0.2">
      <c r="A270" s="1" t="str">
        <f>budget!A320</f>
        <v>GUEST LECTURE</v>
      </c>
      <c r="B270" s="655">
        <f>budget!Z328</f>
        <v>0</v>
      </c>
      <c r="C270" s="655">
        <f>budget!AA328</f>
        <v>0</v>
      </c>
      <c r="D270" s="1"/>
      <c r="E270" s="1"/>
      <c r="F270" s="1"/>
      <c r="G270" s="656">
        <v>0</v>
      </c>
      <c r="H270" s="1">
        <f t="shared" ref="H270" si="30">$I$3</f>
        <v>0.85</v>
      </c>
      <c r="I270" s="655">
        <f t="shared" ref="I270" si="31">G270/H270</f>
        <v>0</v>
      </c>
      <c r="J270" s="665"/>
      <c r="K270" s="665"/>
    </row>
    <row r="271" spans="1:11" x14ac:dyDescent="0.2">
      <c r="A271" s="665"/>
      <c r="B271" s="665"/>
      <c r="C271" s="665"/>
      <c r="D271" s="1"/>
      <c r="E271" s="1"/>
      <c r="F271" s="1"/>
      <c r="G271" s="656">
        <v>0</v>
      </c>
      <c r="H271" s="1">
        <f t="shared" ref="H271:H283" si="32">$I$3</f>
        <v>0.85</v>
      </c>
      <c r="I271" s="655">
        <f t="shared" ref="I271:I283" si="33">G271/H271</f>
        <v>0</v>
      </c>
      <c r="J271" s="665"/>
      <c r="K271" s="665"/>
    </row>
    <row r="272" spans="1:11" x14ac:dyDescent="0.2">
      <c r="A272" s="665"/>
      <c r="B272" s="665"/>
      <c r="C272" s="665"/>
      <c r="D272" s="1"/>
      <c r="E272" s="1"/>
      <c r="F272" s="1"/>
      <c r="G272" s="656">
        <v>0</v>
      </c>
      <c r="H272" s="1">
        <f t="shared" si="32"/>
        <v>0.85</v>
      </c>
      <c r="I272" s="655">
        <f t="shared" si="33"/>
        <v>0</v>
      </c>
      <c r="J272" s="665"/>
      <c r="K272" s="665"/>
    </row>
    <row r="273" spans="1:11" x14ac:dyDescent="0.2">
      <c r="A273" s="665"/>
      <c r="B273" s="665"/>
      <c r="C273" s="665"/>
      <c r="D273" s="1"/>
      <c r="E273" s="1"/>
      <c r="F273" s="1"/>
      <c r="G273" s="656">
        <v>0</v>
      </c>
      <c r="H273" s="1">
        <f t="shared" si="32"/>
        <v>0.85</v>
      </c>
      <c r="I273" s="655">
        <f t="shared" si="33"/>
        <v>0</v>
      </c>
      <c r="J273" s="665"/>
      <c r="K273" s="665"/>
    </row>
    <row r="274" spans="1:11" x14ac:dyDescent="0.2">
      <c r="A274" s="665"/>
      <c r="B274" s="665"/>
      <c r="C274" s="665"/>
      <c r="D274" s="1"/>
      <c r="E274" s="1"/>
      <c r="F274" s="1"/>
      <c r="G274" s="656">
        <v>0</v>
      </c>
      <c r="H274" s="1">
        <f t="shared" si="32"/>
        <v>0.85</v>
      </c>
      <c r="I274" s="655">
        <f t="shared" si="33"/>
        <v>0</v>
      </c>
      <c r="J274" s="665"/>
      <c r="K274" s="665"/>
    </row>
    <row r="275" spans="1:11" hidden="1" x14ac:dyDescent="0.2">
      <c r="A275" s="665"/>
      <c r="B275" s="665"/>
      <c r="C275" s="665"/>
      <c r="D275" s="1"/>
      <c r="E275" s="1"/>
      <c r="F275" s="1"/>
      <c r="G275" s="656">
        <v>0</v>
      </c>
      <c r="H275" s="1">
        <f t="shared" si="32"/>
        <v>0.85</v>
      </c>
      <c r="I275" s="655">
        <f t="shared" si="33"/>
        <v>0</v>
      </c>
      <c r="J275" s="665"/>
      <c r="K275" s="665"/>
    </row>
    <row r="276" spans="1:11" hidden="1" x14ac:dyDescent="0.2">
      <c r="A276" s="665"/>
      <c r="B276" s="665"/>
      <c r="C276" s="665"/>
      <c r="D276" s="1"/>
      <c r="E276" s="1"/>
      <c r="F276" s="1"/>
      <c r="G276" s="656">
        <v>0</v>
      </c>
      <c r="H276" s="1">
        <f t="shared" si="32"/>
        <v>0.85</v>
      </c>
      <c r="I276" s="655">
        <f t="shared" si="33"/>
        <v>0</v>
      </c>
      <c r="J276" s="665"/>
      <c r="K276" s="665"/>
    </row>
    <row r="277" spans="1:11" hidden="1" x14ac:dyDescent="0.2">
      <c r="A277" s="665"/>
      <c r="B277" s="665"/>
      <c r="C277" s="665"/>
      <c r="D277" s="1"/>
      <c r="E277" s="1"/>
      <c r="F277" s="1"/>
      <c r="G277" s="656">
        <v>0</v>
      </c>
      <c r="H277" s="1">
        <f t="shared" si="32"/>
        <v>0.85</v>
      </c>
      <c r="I277" s="655">
        <f t="shared" si="33"/>
        <v>0</v>
      </c>
      <c r="J277" s="665"/>
      <c r="K277" s="665"/>
    </row>
    <row r="278" spans="1:11" hidden="1" x14ac:dyDescent="0.2">
      <c r="A278" s="665"/>
      <c r="B278" s="665"/>
      <c r="C278" s="665"/>
      <c r="D278" s="1"/>
      <c r="E278" s="1"/>
      <c r="F278" s="1"/>
      <c r="G278" s="656">
        <v>0</v>
      </c>
      <c r="H278" s="1">
        <f t="shared" si="32"/>
        <v>0.85</v>
      </c>
      <c r="I278" s="655">
        <f t="shared" si="33"/>
        <v>0</v>
      </c>
      <c r="J278" s="665"/>
      <c r="K278" s="665"/>
    </row>
    <row r="279" spans="1:11" hidden="1" x14ac:dyDescent="0.2">
      <c r="A279" s="665"/>
      <c r="B279" s="665"/>
      <c r="C279" s="665"/>
      <c r="D279" s="1"/>
      <c r="E279" s="1"/>
      <c r="F279" s="1"/>
      <c r="G279" s="656">
        <v>0</v>
      </c>
      <c r="H279" s="1">
        <f t="shared" si="32"/>
        <v>0.85</v>
      </c>
      <c r="I279" s="655">
        <f t="shared" si="33"/>
        <v>0</v>
      </c>
      <c r="J279" s="665"/>
      <c r="K279" s="665"/>
    </row>
    <row r="280" spans="1:11" hidden="1" x14ac:dyDescent="0.2">
      <c r="A280" s="665"/>
      <c r="B280" s="665"/>
      <c r="C280" s="665"/>
      <c r="D280" s="1"/>
      <c r="E280" s="1"/>
      <c r="F280" s="1"/>
      <c r="G280" s="656">
        <v>0</v>
      </c>
      <c r="H280" s="1">
        <f t="shared" si="32"/>
        <v>0.85</v>
      </c>
      <c r="I280" s="655">
        <f t="shared" si="33"/>
        <v>0</v>
      </c>
      <c r="J280" s="665"/>
      <c r="K280" s="665"/>
    </row>
    <row r="281" spans="1:11" hidden="1" x14ac:dyDescent="0.2">
      <c r="A281" s="665"/>
      <c r="B281" s="665"/>
      <c r="C281" s="665"/>
      <c r="D281" s="1"/>
      <c r="E281" s="1"/>
      <c r="F281" s="1"/>
      <c r="G281" s="656">
        <v>0</v>
      </c>
      <c r="H281" s="1">
        <f t="shared" si="32"/>
        <v>0.85</v>
      </c>
      <c r="I281" s="655">
        <f t="shared" si="33"/>
        <v>0</v>
      </c>
      <c r="J281" s="665"/>
      <c r="K281" s="665"/>
    </row>
    <row r="282" spans="1:11" hidden="1" x14ac:dyDescent="0.2">
      <c r="A282" s="665"/>
      <c r="B282" s="665"/>
      <c r="C282" s="665"/>
      <c r="D282" s="1"/>
      <c r="E282" s="1"/>
      <c r="F282" s="1"/>
      <c r="G282" s="656">
        <v>0</v>
      </c>
      <c r="H282" s="1">
        <f t="shared" si="32"/>
        <v>0.85</v>
      </c>
      <c r="I282" s="655">
        <f t="shared" si="33"/>
        <v>0</v>
      </c>
      <c r="J282" s="665"/>
      <c r="K282" s="665"/>
    </row>
    <row r="283" spans="1:11" x14ac:dyDescent="0.2">
      <c r="A283" s="665"/>
      <c r="B283" s="665"/>
      <c r="C283" s="665"/>
      <c r="D283" s="1"/>
      <c r="E283" s="1"/>
      <c r="F283" s="1"/>
      <c r="G283" s="656">
        <v>0</v>
      </c>
      <c r="H283" s="1">
        <f t="shared" si="32"/>
        <v>0.85</v>
      </c>
      <c r="I283" s="655">
        <f t="shared" si="33"/>
        <v>0</v>
      </c>
      <c r="J283" s="665"/>
      <c r="K283" s="665"/>
    </row>
    <row r="284" spans="1:11" x14ac:dyDescent="0.2">
      <c r="A284" s="657"/>
      <c r="B284" s="657"/>
      <c r="C284" s="657"/>
      <c r="D284" s="657"/>
      <c r="E284" s="657"/>
      <c r="F284" s="662" t="s">
        <v>261</v>
      </c>
      <c r="G284" s="657"/>
      <c r="H284" s="657"/>
      <c r="I284" s="658">
        <f>SUM(I270:I283)</f>
        <v>0</v>
      </c>
      <c r="J284" s="663">
        <f>B270+C270-I284</f>
        <v>0</v>
      </c>
      <c r="K284" s="664">
        <f>J284*$I$3</f>
        <v>0</v>
      </c>
    </row>
    <row r="285" spans="1:11" ht="51" x14ac:dyDescent="0.2">
      <c r="A285" s="609" t="str">
        <f>budget!A329</f>
        <v>SUPPLIES (not to include course books, course-related cd's/videos)</v>
      </c>
      <c r="B285" s="655">
        <f>budget!Z336</f>
        <v>0</v>
      </c>
      <c r="C285" s="655">
        <f>budget!AA336</f>
        <v>0</v>
      </c>
      <c r="D285" s="1"/>
      <c r="E285" s="1"/>
      <c r="F285" s="1"/>
      <c r="G285" s="656">
        <v>0</v>
      </c>
      <c r="H285" s="1">
        <f t="shared" ref="H285" si="34">$I$3</f>
        <v>0.85</v>
      </c>
      <c r="I285" s="655">
        <f t="shared" ref="I285" si="35">G285/H285</f>
        <v>0</v>
      </c>
      <c r="J285" s="665"/>
      <c r="K285" s="665"/>
    </row>
    <row r="286" spans="1:11" x14ac:dyDescent="0.2">
      <c r="A286" s="665"/>
      <c r="B286" s="665"/>
      <c r="C286" s="665"/>
      <c r="D286" s="1"/>
      <c r="E286" s="1"/>
      <c r="F286" s="1"/>
      <c r="G286" s="656">
        <v>0</v>
      </c>
      <c r="H286" s="1">
        <f t="shared" ref="H286:H298" si="36">$I$3</f>
        <v>0.85</v>
      </c>
      <c r="I286" s="655">
        <f t="shared" ref="I286:I298" si="37">G286/H286</f>
        <v>0</v>
      </c>
      <c r="J286" s="665"/>
      <c r="K286" s="665"/>
    </row>
    <row r="287" spans="1:11" x14ac:dyDescent="0.2">
      <c r="A287" s="665"/>
      <c r="B287" s="665"/>
      <c r="C287" s="665"/>
      <c r="D287" s="1"/>
      <c r="E287" s="1"/>
      <c r="F287" s="1"/>
      <c r="G287" s="656">
        <v>0</v>
      </c>
      <c r="H287" s="1">
        <f t="shared" si="36"/>
        <v>0.85</v>
      </c>
      <c r="I287" s="655">
        <f t="shared" si="37"/>
        <v>0</v>
      </c>
      <c r="J287" s="665"/>
      <c r="K287" s="665"/>
    </row>
    <row r="288" spans="1:11" hidden="1" x14ac:dyDescent="0.2">
      <c r="A288" s="665"/>
      <c r="B288" s="665"/>
      <c r="C288" s="665"/>
      <c r="D288" s="1"/>
      <c r="E288" s="1"/>
      <c r="F288" s="1"/>
      <c r="G288" s="656">
        <v>0</v>
      </c>
      <c r="H288" s="1">
        <f t="shared" si="36"/>
        <v>0.85</v>
      </c>
      <c r="I288" s="655">
        <f t="shared" si="37"/>
        <v>0</v>
      </c>
      <c r="J288" s="665"/>
      <c r="K288" s="665"/>
    </row>
    <row r="289" spans="1:11" hidden="1" x14ac:dyDescent="0.2">
      <c r="A289" s="665"/>
      <c r="B289" s="665"/>
      <c r="C289" s="665"/>
      <c r="D289" s="1"/>
      <c r="E289" s="1"/>
      <c r="F289" s="1"/>
      <c r="G289" s="656">
        <v>0</v>
      </c>
      <c r="H289" s="1">
        <f t="shared" si="36"/>
        <v>0.85</v>
      </c>
      <c r="I289" s="655">
        <f t="shared" si="37"/>
        <v>0</v>
      </c>
      <c r="J289" s="665"/>
      <c r="K289" s="665"/>
    </row>
    <row r="290" spans="1:11" hidden="1" x14ac:dyDescent="0.2">
      <c r="A290" s="665"/>
      <c r="B290" s="665"/>
      <c r="C290" s="665"/>
      <c r="D290" s="1"/>
      <c r="E290" s="1"/>
      <c r="F290" s="1"/>
      <c r="G290" s="656">
        <v>0</v>
      </c>
      <c r="H290" s="1">
        <f t="shared" si="36"/>
        <v>0.85</v>
      </c>
      <c r="I290" s="655">
        <f t="shared" si="37"/>
        <v>0</v>
      </c>
      <c r="J290" s="665"/>
      <c r="K290" s="665"/>
    </row>
    <row r="291" spans="1:11" hidden="1" x14ac:dyDescent="0.2">
      <c r="A291" s="665"/>
      <c r="B291" s="665"/>
      <c r="C291" s="665"/>
      <c r="D291" s="1"/>
      <c r="E291" s="1"/>
      <c r="F291" s="1"/>
      <c r="G291" s="656">
        <v>0</v>
      </c>
      <c r="H291" s="1">
        <f t="shared" si="36"/>
        <v>0.85</v>
      </c>
      <c r="I291" s="655">
        <f t="shared" si="37"/>
        <v>0</v>
      </c>
      <c r="J291" s="665"/>
      <c r="K291" s="665"/>
    </row>
    <row r="292" spans="1:11" hidden="1" x14ac:dyDescent="0.2">
      <c r="A292" s="665"/>
      <c r="B292" s="665"/>
      <c r="C292" s="665"/>
      <c r="D292" s="1"/>
      <c r="E292" s="1"/>
      <c r="F292" s="1"/>
      <c r="G292" s="656">
        <v>0</v>
      </c>
      <c r="H292" s="1">
        <f t="shared" si="36"/>
        <v>0.85</v>
      </c>
      <c r="I292" s="655">
        <f t="shared" si="37"/>
        <v>0</v>
      </c>
      <c r="J292" s="665"/>
      <c r="K292" s="665"/>
    </row>
    <row r="293" spans="1:11" hidden="1" x14ac:dyDescent="0.2">
      <c r="A293" s="665"/>
      <c r="B293" s="665"/>
      <c r="C293" s="665"/>
      <c r="D293" s="1"/>
      <c r="E293" s="1"/>
      <c r="F293" s="1"/>
      <c r="G293" s="656">
        <v>0</v>
      </c>
      <c r="H293" s="1">
        <f t="shared" si="36"/>
        <v>0.85</v>
      </c>
      <c r="I293" s="655">
        <f t="shared" si="37"/>
        <v>0</v>
      </c>
      <c r="J293" s="665"/>
      <c r="K293" s="665"/>
    </row>
    <row r="294" spans="1:11" hidden="1" x14ac:dyDescent="0.2">
      <c r="A294" s="665"/>
      <c r="B294" s="665"/>
      <c r="C294" s="665"/>
      <c r="D294" s="1"/>
      <c r="E294" s="1"/>
      <c r="F294" s="1"/>
      <c r="G294" s="656">
        <v>0</v>
      </c>
      <c r="H294" s="1">
        <f t="shared" si="36"/>
        <v>0.85</v>
      </c>
      <c r="I294" s="655">
        <f t="shared" si="37"/>
        <v>0</v>
      </c>
      <c r="J294" s="665"/>
      <c r="K294" s="665"/>
    </row>
    <row r="295" spans="1:11" hidden="1" x14ac:dyDescent="0.2">
      <c r="A295" s="665"/>
      <c r="B295" s="665"/>
      <c r="C295" s="665"/>
      <c r="D295" s="1"/>
      <c r="E295" s="1"/>
      <c r="F295" s="1"/>
      <c r="G295" s="656">
        <v>0</v>
      </c>
      <c r="H295" s="1">
        <f t="shared" si="36"/>
        <v>0.85</v>
      </c>
      <c r="I295" s="655">
        <f t="shared" si="37"/>
        <v>0</v>
      </c>
      <c r="J295" s="665"/>
      <c r="K295" s="665"/>
    </row>
    <row r="296" spans="1:11" hidden="1" x14ac:dyDescent="0.2">
      <c r="A296" s="665"/>
      <c r="B296" s="665"/>
      <c r="C296" s="665"/>
      <c r="D296" s="1"/>
      <c r="E296" s="1"/>
      <c r="F296" s="1"/>
      <c r="G296" s="656">
        <v>0</v>
      </c>
      <c r="H296" s="1">
        <f t="shared" si="36"/>
        <v>0.85</v>
      </c>
      <c r="I296" s="655">
        <f t="shared" si="37"/>
        <v>0</v>
      </c>
      <c r="J296" s="665"/>
      <c r="K296" s="665"/>
    </row>
    <row r="297" spans="1:11" hidden="1" x14ac:dyDescent="0.2">
      <c r="A297" s="665"/>
      <c r="B297" s="665"/>
      <c r="C297" s="665"/>
      <c r="D297" s="1"/>
      <c r="E297" s="1"/>
      <c r="F297" s="1"/>
      <c r="G297" s="656">
        <v>0</v>
      </c>
      <c r="H297" s="1">
        <f t="shared" si="36"/>
        <v>0.85</v>
      </c>
      <c r="I297" s="655">
        <f t="shared" si="37"/>
        <v>0</v>
      </c>
      <c r="J297" s="665"/>
      <c r="K297" s="665"/>
    </row>
    <row r="298" spans="1:11" x14ac:dyDescent="0.2">
      <c r="A298" s="665"/>
      <c r="B298" s="665"/>
      <c r="C298" s="665"/>
      <c r="D298" s="1"/>
      <c r="E298" s="1"/>
      <c r="F298" s="1"/>
      <c r="G298" s="656">
        <v>0</v>
      </c>
      <c r="H298" s="1">
        <f t="shared" si="36"/>
        <v>0.85</v>
      </c>
      <c r="I298" s="655">
        <f t="shared" si="37"/>
        <v>0</v>
      </c>
      <c r="J298" s="665"/>
      <c r="K298" s="665"/>
    </row>
    <row r="299" spans="1:11" x14ac:dyDescent="0.2">
      <c r="A299" s="657"/>
      <c r="B299" s="657"/>
      <c r="C299" s="657"/>
      <c r="D299" s="657"/>
      <c r="E299" s="657"/>
      <c r="F299" s="662" t="s">
        <v>262</v>
      </c>
      <c r="G299" s="657"/>
      <c r="H299" s="657"/>
      <c r="I299" s="658">
        <f>SUM(I285:I298)</f>
        <v>0</v>
      </c>
      <c r="J299" s="663">
        <f>B285+C285-I299</f>
        <v>0</v>
      </c>
      <c r="K299" s="664">
        <f>J299*$I$3</f>
        <v>0</v>
      </c>
    </row>
    <row r="300" spans="1:11" ht="51" x14ac:dyDescent="0.2">
      <c r="A300" s="609" t="str">
        <f>budget!A337</f>
        <v>COMMUNICATIONS (only program related - not for other UD business)</v>
      </c>
      <c r="B300" s="655">
        <f>budget!Z344</f>
        <v>0</v>
      </c>
      <c r="C300" s="655">
        <f>budget!AA344</f>
        <v>0</v>
      </c>
      <c r="D300" s="1"/>
      <c r="E300" s="1"/>
      <c r="F300" s="1"/>
      <c r="G300" s="656">
        <v>0</v>
      </c>
      <c r="H300" s="1">
        <f t="shared" ref="H300" si="38">$I$3</f>
        <v>0.85</v>
      </c>
      <c r="I300" s="655">
        <f t="shared" ref="I300" si="39">G300/H300</f>
        <v>0</v>
      </c>
      <c r="J300" s="665"/>
      <c r="K300" s="665"/>
    </row>
    <row r="301" spans="1:11" x14ac:dyDescent="0.2">
      <c r="A301" s="665"/>
      <c r="B301" s="665"/>
      <c r="C301" s="665"/>
      <c r="D301" s="1"/>
      <c r="E301" s="1"/>
      <c r="F301" s="1"/>
      <c r="G301" s="656">
        <v>0</v>
      </c>
      <c r="H301" s="1">
        <f t="shared" ref="H301:H313" si="40">$I$3</f>
        <v>0.85</v>
      </c>
      <c r="I301" s="655">
        <f t="shared" ref="I301:I313" si="41">G301/H301</f>
        <v>0</v>
      </c>
      <c r="J301" s="665"/>
      <c r="K301" s="665"/>
    </row>
    <row r="302" spans="1:11" x14ac:dyDescent="0.2">
      <c r="A302" s="665"/>
      <c r="B302" s="665"/>
      <c r="C302" s="665"/>
      <c r="D302" s="1"/>
      <c r="E302" s="1"/>
      <c r="F302" s="1"/>
      <c r="G302" s="656">
        <v>0</v>
      </c>
      <c r="H302" s="1">
        <f t="shared" si="40"/>
        <v>0.85</v>
      </c>
      <c r="I302" s="655">
        <f t="shared" si="41"/>
        <v>0</v>
      </c>
      <c r="J302" s="665"/>
      <c r="K302" s="665"/>
    </row>
    <row r="303" spans="1:11" hidden="1" x14ac:dyDescent="0.2">
      <c r="A303" s="665"/>
      <c r="B303" s="665"/>
      <c r="C303" s="665"/>
      <c r="D303" s="1"/>
      <c r="E303" s="1"/>
      <c r="F303" s="1"/>
      <c r="G303" s="656">
        <v>0</v>
      </c>
      <c r="H303" s="1">
        <f t="shared" si="40"/>
        <v>0.85</v>
      </c>
      <c r="I303" s="655">
        <f t="shared" si="41"/>
        <v>0</v>
      </c>
      <c r="J303" s="665"/>
      <c r="K303" s="665"/>
    </row>
    <row r="304" spans="1:11" hidden="1" x14ac:dyDescent="0.2">
      <c r="A304" s="665"/>
      <c r="B304" s="665"/>
      <c r="C304" s="665"/>
      <c r="D304" s="1"/>
      <c r="E304" s="1"/>
      <c r="F304" s="1"/>
      <c r="G304" s="656">
        <v>0</v>
      </c>
      <c r="H304" s="1">
        <f t="shared" si="40"/>
        <v>0.85</v>
      </c>
      <c r="I304" s="655">
        <f t="shared" si="41"/>
        <v>0</v>
      </c>
      <c r="J304" s="665"/>
      <c r="K304" s="665"/>
    </row>
    <row r="305" spans="1:11" hidden="1" x14ac:dyDescent="0.2">
      <c r="A305" s="665"/>
      <c r="B305" s="665"/>
      <c r="C305" s="665"/>
      <c r="D305" s="1"/>
      <c r="E305" s="1"/>
      <c r="F305" s="1"/>
      <c r="G305" s="656">
        <v>0</v>
      </c>
      <c r="H305" s="1">
        <f t="shared" si="40"/>
        <v>0.85</v>
      </c>
      <c r="I305" s="655">
        <f t="shared" si="41"/>
        <v>0</v>
      </c>
      <c r="J305" s="665"/>
      <c r="K305" s="665"/>
    </row>
    <row r="306" spans="1:11" hidden="1" x14ac:dyDescent="0.2">
      <c r="A306" s="665"/>
      <c r="B306" s="665"/>
      <c r="C306" s="665"/>
      <c r="D306" s="1"/>
      <c r="E306" s="1"/>
      <c r="F306" s="1"/>
      <c r="G306" s="656">
        <v>0</v>
      </c>
      <c r="H306" s="1">
        <f t="shared" si="40"/>
        <v>0.85</v>
      </c>
      <c r="I306" s="655">
        <f t="shared" si="41"/>
        <v>0</v>
      </c>
      <c r="J306" s="665"/>
      <c r="K306" s="665"/>
    </row>
    <row r="307" spans="1:11" hidden="1" x14ac:dyDescent="0.2">
      <c r="A307" s="665"/>
      <c r="B307" s="665"/>
      <c r="C307" s="665"/>
      <c r="D307" s="1"/>
      <c r="E307" s="1"/>
      <c r="F307" s="1"/>
      <c r="G307" s="656">
        <v>0</v>
      </c>
      <c r="H307" s="1">
        <f t="shared" si="40"/>
        <v>0.85</v>
      </c>
      <c r="I307" s="655">
        <f t="shared" si="41"/>
        <v>0</v>
      </c>
      <c r="J307" s="665"/>
      <c r="K307" s="665"/>
    </row>
    <row r="308" spans="1:11" hidden="1" x14ac:dyDescent="0.2">
      <c r="A308" s="665"/>
      <c r="B308" s="665"/>
      <c r="C308" s="665"/>
      <c r="D308" s="1"/>
      <c r="E308" s="1"/>
      <c r="F308" s="1"/>
      <c r="G308" s="656">
        <v>0</v>
      </c>
      <c r="H308" s="1">
        <f t="shared" si="40"/>
        <v>0.85</v>
      </c>
      <c r="I308" s="655">
        <f t="shared" si="41"/>
        <v>0</v>
      </c>
      <c r="J308" s="665"/>
      <c r="K308" s="665"/>
    </row>
    <row r="309" spans="1:11" hidden="1" x14ac:dyDescent="0.2">
      <c r="A309" s="665"/>
      <c r="B309" s="665"/>
      <c r="C309" s="665"/>
      <c r="D309" s="1"/>
      <c r="E309" s="1"/>
      <c r="F309" s="1"/>
      <c r="G309" s="656">
        <v>0</v>
      </c>
      <c r="H309" s="1">
        <f t="shared" si="40"/>
        <v>0.85</v>
      </c>
      <c r="I309" s="655">
        <f t="shared" si="41"/>
        <v>0</v>
      </c>
      <c r="J309" s="665"/>
      <c r="K309" s="665"/>
    </row>
    <row r="310" spans="1:11" hidden="1" x14ac:dyDescent="0.2">
      <c r="A310" s="665"/>
      <c r="B310" s="665"/>
      <c r="C310" s="665"/>
      <c r="D310" s="1"/>
      <c r="E310" s="1"/>
      <c r="F310" s="1"/>
      <c r="G310" s="656">
        <v>0</v>
      </c>
      <c r="H310" s="1">
        <f t="shared" si="40"/>
        <v>0.85</v>
      </c>
      <c r="I310" s="655">
        <f t="shared" si="41"/>
        <v>0</v>
      </c>
      <c r="J310" s="665"/>
      <c r="K310" s="665"/>
    </row>
    <row r="311" spans="1:11" hidden="1" x14ac:dyDescent="0.2">
      <c r="A311" s="665"/>
      <c r="B311" s="665"/>
      <c r="C311" s="665"/>
      <c r="D311" s="1"/>
      <c r="E311" s="1"/>
      <c r="F311" s="1"/>
      <c r="G311" s="656">
        <v>0</v>
      </c>
      <c r="H311" s="1">
        <f t="shared" si="40"/>
        <v>0.85</v>
      </c>
      <c r="I311" s="655">
        <f t="shared" si="41"/>
        <v>0</v>
      </c>
      <c r="J311" s="665"/>
      <c r="K311" s="665"/>
    </row>
    <row r="312" spans="1:11" hidden="1" x14ac:dyDescent="0.2">
      <c r="A312" s="665"/>
      <c r="B312" s="665"/>
      <c r="C312" s="665"/>
      <c r="D312" s="1"/>
      <c r="E312" s="1"/>
      <c r="F312" s="1"/>
      <c r="G312" s="656">
        <v>0</v>
      </c>
      <c r="H312" s="1">
        <f t="shared" si="40"/>
        <v>0.85</v>
      </c>
      <c r="I312" s="655">
        <f t="shared" si="41"/>
        <v>0</v>
      </c>
      <c r="J312" s="665"/>
      <c r="K312" s="665"/>
    </row>
    <row r="313" spans="1:11" x14ac:dyDescent="0.2">
      <c r="A313" s="665"/>
      <c r="B313" s="665"/>
      <c r="C313" s="665"/>
      <c r="D313" s="1"/>
      <c r="E313" s="1"/>
      <c r="F313" s="1"/>
      <c r="G313" s="656">
        <v>0</v>
      </c>
      <c r="H313" s="1">
        <f t="shared" si="40"/>
        <v>0.85</v>
      </c>
      <c r="I313" s="655">
        <f t="shared" si="41"/>
        <v>0</v>
      </c>
      <c r="J313" s="665"/>
      <c r="K313" s="665"/>
    </row>
    <row r="314" spans="1:11" x14ac:dyDescent="0.2">
      <c r="A314" s="657"/>
      <c r="B314" s="657"/>
      <c r="C314" s="657"/>
      <c r="D314" s="657"/>
      <c r="E314" s="657"/>
      <c r="F314" s="662" t="s">
        <v>263</v>
      </c>
      <c r="G314" s="657"/>
      <c r="H314" s="657"/>
      <c r="I314" s="658">
        <f>SUM(I300:I313)</f>
        <v>0</v>
      </c>
      <c r="J314" s="663">
        <f>B300+C300-I314</f>
        <v>0</v>
      </c>
      <c r="K314" s="664">
        <f>J314*$I$3</f>
        <v>0</v>
      </c>
    </row>
    <row r="315" spans="1:11" ht="25.5" x14ac:dyDescent="0.2">
      <c r="A315" s="609" t="str">
        <f>budget!A345</f>
        <v>POSTAGE/SHIPPING (only program related)</v>
      </c>
      <c r="B315" s="655">
        <f>budget!Z351</f>
        <v>0</v>
      </c>
      <c r="C315" s="655">
        <f>budget!AA351</f>
        <v>0</v>
      </c>
      <c r="D315" s="1"/>
      <c r="E315" s="1"/>
      <c r="F315" s="1"/>
      <c r="G315" s="656">
        <v>0</v>
      </c>
      <c r="H315" s="1">
        <f t="shared" ref="H315" si="42">$I$3</f>
        <v>0.85</v>
      </c>
      <c r="I315" s="655">
        <f t="shared" ref="I315" si="43">G315/H315</f>
        <v>0</v>
      </c>
      <c r="J315" s="665"/>
      <c r="K315" s="665"/>
    </row>
    <row r="316" spans="1:11" x14ac:dyDescent="0.2">
      <c r="A316" s="665"/>
      <c r="B316" s="665"/>
      <c r="C316" s="665"/>
      <c r="D316" s="1"/>
      <c r="E316" s="1"/>
      <c r="F316" s="1"/>
      <c r="G316" s="656">
        <v>0</v>
      </c>
      <c r="H316" s="1">
        <f t="shared" ref="H316:H328" si="44">$I$3</f>
        <v>0.85</v>
      </c>
      <c r="I316" s="655">
        <f t="shared" ref="I316:I328" si="45">G316/H316</f>
        <v>0</v>
      </c>
      <c r="J316" s="665"/>
      <c r="K316" s="665"/>
    </row>
    <row r="317" spans="1:11" x14ac:dyDescent="0.2">
      <c r="A317" s="665"/>
      <c r="B317" s="665"/>
      <c r="C317" s="665"/>
      <c r="D317" s="1"/>
      <c r="E317" s="1"/>
      <c r="F317" s="1"/>
      <c r="G317" s="656">
        <v>0</v>
      </c>
      <c r="H317" s="1">
        <f t="shared" si="44"/>
        <v>0.85</v>
      </c>
      <c r="I317" s="655">
        <f t="shared" si="45"/>
        <v>0</v>
      </c>
      <c r="J317" s="665"/>
      <c r="K317" s="665"/>
    </row>
    <row r="318" spans="1:11" hidden="1" x14ac:dyDescent="0.2">
      <c r="A318" s="665"/>
      <c r="B318" s="665"/>
      <c r="C318" s="665"/>
      <c r="D318" s="1"/>
      <c r="E318" s="1"/>
      <c r="F318" s="1"/>
      <c r="G318" s="656">
        <v>0</v>
      </c>
      <c r="H318" s="1">
        <f t="shared" si="44"/>
        <v>0.85</v>
      </c>
      <c r="I318" s="655">
        <f t="shared" si="45"/>
        <v>0</v>
      </c>
      <c r="J318" s="665"/>
      <c r="K318" s="665"/>
    </row>
    <row r="319" spans="1:11" hidden="1" x14ac:dyDescent="0.2">
      <c r="A319" s="665"/>
      <c r="B319" s="665"/>
      <c r="C319" s="665"/>
      <c r="D319" s="1"/>
      <c r="E319" s="1"/>
      <c r="F319" s="1"/>
      <c r="G319" s="656">
        <v>0</v>
      </c>
      <c r="H319" s="1">
        <f t="shared" si="44"/>
        <v>0.85</v>
      </c>
      <c r="I319" s="655">
        <f t="shared" si="45"/>
        <v>0</v>
      </c>
      <c r="J319" s="665"/>
      <c r="K319" s="665"/>
    </row>
    <row r="320" spans="1:11" hidden="1" x14ac:dyDescent="0.2">
      <c r="A320" s="665"/>
      <c r="B320" s="665"/>
      <c r="C320" s="665"/>
      <c r="D320" s="1"/>
      <c r="E320" s="1"/>
      <c r="F320" s="1"/>
      <c r="G320" s="656">
        <v>0</v>
      </c>
      <c r="H320" s="1">
        <f t="shared" si="44"/>
        <v>0.85</v>
      </c>
      <c r="I320" s="655">
        <f t="shared" si="45"/>
        <v>0</v>
      </c>
      <c r="J320" s="665"/>
      <c r="K320" s="665"/>
    </row>
    <row r="321" spans="1:11" hidden="1" x14ac:dyDescent="0.2">
      <c r="A321" s="665"/>
      <c r="B321" s="665"/>
      <c r="C321" s="665"/>
      <c r="D321" s="1"/>
      <c r="E321" s="1"/>
      <c r="F321" s="1"/>
      <c r="G321" s="656">
        <v>0</v>
      </c>
      <c r="H321" s="1">
        <f t="shared" si="44"/>
        <v>0.85</v>
      </c>
      <c r="I321" s="655">
        <f t="shared" si="45"/>
        <v>0</v>
      </c>
      <c r="J321" s="665"/>
      <c r="K321" s="665"/>
    </row>
    <row r="322" spans="1:11" hidden="1" x14ac:dyDescent="0.2">
      <c r="A322" s="665"/>
      <c r="B322" s="665"/>
      <c r="C322" s="665"/>
      <c r="D322" s="1"/>
      <c r="E322" s="1"/>
      <c r="F322" s="1"/>
      <c r="G322" s="656">
        <v>0</v>
      </c>
      <c r="H322" s="1">
        <f t="shared" si="44"/>
        <v>0.85</v>
      </c>
      <c r="I322" s="655">
        <f t="shared" si="45"/>
        <v>0</v>
      </c>
      <c r="J322" s="665"/>
      <c r="K322" s="665"/>
    </row>
    <row r="323" spans="1:11" hidden="1" x14ac:dyDescent="0.2">
      <c r="A323" s="665"/>
      <c r="B323" s="665"/>
      <c r="C323" s="665"/>
      <c r="D323" s="1"/>
      <c r="E323" s="1"/>
      <c r="F323" s="1"/>
      <c r="G323" s="656">
        <v>0</v>
      </c>
      <c r="H323" s="1">
        <f t="shared" si="44"/>
        <v>0.85</v>
      </c>
      <c r="I323" s="655">
        <f t="shared" si="45"/>
        <v>0</v>
      </c>
      <c r="J323" s="665"/>
      <c r="K323" s="665"/>
    </row>
    <row r="324" spans="1:11" hidden="1" x14ac:dyDescent="0.2">
      <c r="A324" s="665"/>
      <c r="B324" s="665"/>
      <c r="C324" s="665"/>
      <c r="D324" s="1"/>
      <c r="E324" s="1"/>
      <c r="F324" s="1"/>
      <c r="G324" s="656">
        <v>0</v>
      </c>
      <c r="H324" s="1">
        <f t="shared" si="44"/>
        <v>0.85</v>
      </c>
      <c r="I324" s="655">
        <f t="shared" si="45"/>
        <v>0</v>
      </c>
      <c r="J324" s="665"/>
      <c r="K324" s="665"/>
    </row>
    <row r="325" spans="1:11" hidden="1" x14ac:dyDescent="0.2">
      <c r="A325" s="665"/>
      <c r="B325" s="665"/>
      <c r="C325" s="665"/>
      <c r="D325" s="1"/>
      <c r="E325" s="1"/>
      <c r="F325" s="1"/>
      <c r="G325" s="656">
        <v>0</v>
      </c>
      <c r="H325" s="1">
        <f t="shared" si="44"/>
        <v>0.85</v>
      </c>
      <c r="I325" s="655">
        <f t="shared" si="45"/>
        <v>0</v>
      </c>
      <c r="J325" s="665"/>
      <c r="K325" s="665"/>
    </row>
    <row r="326" spans="1:11" hidden="1" x14ac:dyDescent="0.2">
      <c r="A326" s="665"/>
      <c r="B326" s="665"/>
      <c r="C326" s="665"/>
      <c r="D326" s="1"/>
      <c r="E326" s="1"/>
      <c r="F326" s="1"/>
      <c r="G326" s="656">
        <v>0</v>
      </c>
      <c r="H326" s="1">
        <f t="shared" si="44"/>
        <v>0.85</v>
      </c>
      <c r="I326" s="655">
        <f t="shared" si="45"/>
        <v>0</v>
      </c>
      <c r="J326" s="665"/>
      <c r="K326" s="665"/>
    </row>
    <row r="327" spans="1:11" hidden="1" x14ac:dyDescent="0.2">
      <c r="A327" s="665"/>
      <c r="B327" s="665"/>
      <c r="C327" s="665"/>
      <c r="D327" s="1"/>
      <c r="E327" s="1"/>
      <c r="F327" s="1"/>
      <c r="G327" s="656">
        <v>0</v>
      </c>
      <c r="H327" s="1">
        <f t="shared" si="44"/>
        <v>0.85</v>
      </c>
      <c r="I327" s="655">
        <f t="shared" si="45"/>
        <v>0</v>
      </c>
      <c r="J327" s="665"/>
      <c r="K327" s="665"/>
    </row>
    <row r="328" spans="1:11" x14ac:dyDescent="0.2">
      <c r="A328" s="665"/>
      <c r="B328" s="665"/>
      <c r="C328" s="665"/>
      <c r="D328" s="1"/>
      <c r="E328" s="1"/>
      <c r="F328" s="1"/>
      <c r="G328" s="656">
        <v>0</v>
      </c>
      <c r="H328" s="1">
        <f t="shared" si="44"/>
        <v>0.85</v>
      </c>
      <c r="I328" s="655">
        <f t="shared" si="45"/>
        <v>0</v>
      </c>
      <c r="J328" s="665"/>
      <c r="K328" s="665"/>
    </row>
    <row r="329" spans="1:11" x14ac:dyDescent="0.2">
      <c r="A329" s="657"/>
      <c r="B329" s="657"/>
      <c r="C329" s="657"/>
      <c r="D329" s="657"/>
      <c r="E329" s="657"/>
      <c r="F329" s="662" t="s">
        <v>264</v>
      </c>
      <c r="G329" s="657"/>
      <c r="H329" s="657"/>
      <c r="I329" s="658">
        <f>SUM(I315:I328)</f>
        <v>0</v>
      </c>
      <c r="J329" s="663">
        <f>B315+C315-I329</f>
        <v>0</v>
      </c>
      <c r="K329" s="664">
        <f>J329*$I$3</f>
        <v>0</v>
      </c>
    </row>
    <row r="330" spans="1:11" x14ac:dyDescent="0.2">
      <c r="A330" s="1" t="str">
        <f>budget!A352</f>
        <v>BANK FEES</v>
      </c>
      <c r="B330" s="655">
        <f>budget!Z363</f>
        <v>0</v>
      </c>
      <c r="C330" s="655">
        <f>budget!AA363</f>
        <v>0</v>
      </c>
      <c r="D330" s="1"/>
      <c r="E330" s="1"/>
      <c r="F330" s="1"/>
      <c r="G330" s="656">
        <v>0</v>
      </c>
      <c r="H330" s="1">
        <f t="shared" ref="H330" si="46">$I$3</f>
        <v>0.85</v>
      </c>
      <c r="I330" s="655">
        <f t="shared" ref="I330" si="47">G330/H330</f>
        <v>0</v>
      </c>
      <c r="J330" s="665"/>
      <c r="K330" s="665"/>
    </row>
    <row r="331" spans="1:11" x14ac:dyDescent="0.2">
      <c r="A331" s="665"/>
      <c r="B331" s="665"/>
      <c r="C331" s="665"/>
      <c r="D331" s="1"/>
      <c r="E331" s="1"/>
      <c r="F331" s="1"/>
      <c r="G331" s="656">
        <v>0</v>
      </c>
      <c r="H331" s="1">
        <f t="shared" ref="H331:H343" si="48">$I$3</f>
        <v>0.85</v>
      </c>
      <c r="I331" s="655">
        <f t="shared" ref="I331:I343" si="49">G331/H331</f>
        <v>0</v>
      </c>
      <c r="J331" s="665"/>
      <c r="K331" s="665"/>
    </row>
    <row r="332" spans="1:11" x14ac:dyDescent="0.2">
      <c r="A332" s="665"/>
      <c r="B332" s="665"/>
      <c r="C332" s="665"/>
      <c r="D332" s="1"/>
      <c r="E332" s="1"/>
      <c r="F332" s="1"/>
      <c r="G332" s="656">
        <v>0</v>
      </c>
      <c r="H332" s="1">
        <f t="shared" si="48"/>
        <v>0.85</v>
      </c>
      <c r="I332" s="655">
        <f t="shared" si="49"/>
        <v>0</v>
      </c>
      <c r="J332" s="665"/>
      <c r="K332" s="665"/>
    </row>
    <row r="333" spans="1:11" x14ac:dyDescent="0.2">
      <c r="A333" s="665"/>
      <c r="B333" s="665"/>
      <c r="C333" s="665"/>
      <c r="D333" s="1"/>
      <c r="E333" s="1"/>
      <c r="F333" s="1"/>
      <c r="G333" s="656">
        <v>0</v>
      </c>
      <c r="H333" s="1">
        <f t="shared" si="48"/>
        <v>0.85</v>
      </c>
      <c r="I333" s="655">
        <f t="shared" si="49"/>
        <v>0</v>
      </c>
      <c r="J333" s="665"/>
      <c r="K333" s="665"/>
    </row>
    <row r="334" spans="1:11" x14ac:dyDescent="0.2">
      <c r="A334" s="665"/>
      <c r="B334" s="665"/>
      <c r="C334" s="665"/>
      <c r="D334" s="1"/>
      <c r="E334" s="1"/>
      <c r="F334" s="1"/>
      <c r="G334" s="656">
        <v>0</v>
      </c>
      <c r="H334" s="1">
        <f t="shared" si="48"/>
        <v>0.85</v>
      </c>
      <c r="I334" s="655">
        <f t="shared" si="49"/>
        <v>0</v>
      </c>
      <c r="J334" s="665"/>
      <c r="K334" s="665"/>
    </row>
    <row r="335" spans="1:11" x14ac:dyDescent="0.2">
      <c r="A335" s="665"/>
      <c r="B335" s="665"/>
      <c r="C335" s="665"/>
      <c r="D335" s="1"/>
      <c r="E335" s="1"/>
      <c r="F335" s="1"/>
      <c r="G335" s="656">
        <v>0</v>
      </c>
      <c r="H335" s="1">
        <f t="shared" si="48"/>
        <v>0.85</v>
      </c>
      <c r="I335" s="655">
        <f t="shared" si="49"/>
        <v>0</v>
      </c>
      <c r="J335" s="665"/>
      <c r="K335" s="665"/>
    </row>
    <row r="336" spans="1:11" x14ac:dyDescent="0.2">
      <c r="A336" s="665"/>
      <c r="B336" s="665"/>
      <c r="C336" s="665"/>
      <c r="D336" s="1"/>
      <c r="E336" s="1"/>
      <c r="F336" s="1"/>
      <c r="G336" s="656">
        <v>0</v>
      </c>
      <c r="H336" s="1">
        <f t="shared" si="48"/>
        <v>0.85</v>
      </c>
      <c r="I336" s="655">
        <f t="shared" si="49"/>
        <v>0</v>
      </c>
      <c r="J336" s="665"/>
      <c r="K336" s="665"/>
    </row>
    <row r="337" spans="1:11" hidden="1" x14ac:dyDescent="0.2">
      <c r="A337" s="665"/>
      <c r="B337" s="665"/>
      <c r="C337" s="665"/>
      <c r="D337" s="1"/>
      <c r="E337" s="1"/>
      <c r="F337" s="1"/>
      <c r="G337" s="656">
        <v>0</v>
      </c>
      <c r="H337" s="1">
        <f t="shared" si="48"/>
        <v>0.85</v>
      </c>
      <c r="I337" s="655">
        <f t="shared" si="49"/>
        <v>0</v>
      </c>
      <c r="J337" s="665"/>
      <c r="K337" s="665"/>
    </row>
    <row r="338" spans="1:11" hidden="1" x14ac:dyDescent="0.2">
      <c r="A338" s="665"/>
      <c r="B338" s="665"/>
      <c r="C338" s="665"/>
      <c r="D338" s="1"/>
      <c r="E338" s="1"/>
      <c r="F338" s="1"/>
      <c r="G338" s="656">
        <v>0</v>
      </c>
      <c r="H338" s="1">
        <f t="shared" si="48"/>
        <v>0.85</v>
      </c>
      <c r="I338" s="655">
        <f t="shared" si="49"/>
        <v>0</v>
      </c>
      <c r="J338" s="665"/>
      <c r="K338" s="665"/>
    </row>
    <row r="339" spans="1:11" hidden="1" x14ac:dyDescent="0.2">
      <c r="A339" s="665"/>
      <c r="B339" s="665"/>
      <c r="C339" s="665"/>
      <c r="D339" s="1"/>
      <c r="E339" s="1"/>
      <c r="F339" s="1"/>
      <c r="G339" s="656">
        <v>0</v>
      </c>
      <c r="H339" s="1">
        <f t="shared" si="48"/>
        <v>0.85</v>
      </c>
      <c r="I339" s="655">
        <f t="shared" si="49"/>
        <v>0</v>
      </c>
      <c r="J339" s="665"/>
      <c r="K339" s="665"/>
    </row>
    <row r="340" spans="1:11" hidden="1" x14ac:dyDescent="0.2">
      <c r="A340" s="665"/>
      <c r="B340" s="665"/>
      <c r="C340" s="665"/>
      <c r="D340" s="1"/>
      <c r="E340" s="1"/>
      <c r="F340" s="1"/>
      <c r="G340" s="656">
        <v>0</v>
      </c>
      <c r="H340" s="1">
        <f t="shared" si="48"/>
        <v>0.85</v>
      </c>
      <c r="I340" s="655">
        <f t="shared" si="49"/>
        <v>0</v>
      </c>
      <c r="J340" s="665"/>
      <c r="K340" s="665"/>
    </row>
    <row r="341" spans="1:11" hidden="1" x14ac:dyDescent="0.2">
      <c r="A341" s="665"/>
      <c r="B341" s="665"/>
      <c r="C341" s="665"/>
      <c r="D341" s="1"/>
      <c r="E341" s="1"/>
      <c r="F341" s="1"/>
      <c r="G341" s="656">
        <v>0</v>
      </c>
      <c r="H341" s="1">
        <f t="shared" si="48"/>
        <v>0.85</v>
      </c>
      <c r="I341" s="655">
        <f t="shared" si="49"/>
        <v>0</v>
      </c>
      <c r="J341" s="665"/>
      <c r="K341" s="665"/>
    </row>
    <row r="342" spans="1:11" hidden="1" x14ac:dyDescent="0.2">
      <c r="A342" s="665"/>
      <c r="B342" s="665"/>
      <c r="C342" s="665"/>
      <c r="D342" s="1"/>
      <c r="E342" s="1"/>
      <c r="F342" s="1"/>
      <c r="G342" s="656">
        <v>0</v>
      </c>
      <c r="H342" s="1">
        <f t="shared" si="48"/>
        <v>0.85</v>
      </c>
      <c r="I342" s="655">
        <f t="shared" si="49"/>
        <v>0</v>
      </c>
      <c r="J342" s="665"/>
      <c r="K342" s="665"/>
    </row>
    <row r="343" spans="1:11" x14ac:dyDescent="0.2">
      <c r="A343" s="665"/>
      <c r="B343" s="665"/>
      <c r="C343" s="665"/>
      <c r="D343" s="1"/>
      <c r="E343" s="1"/>
      <c r="F343" s="1"/>
      <c r="G343" s="656">
        <v>0</v>
      </c>
      <c r="H343" s="1">
        <f t="shared" si="48"/>
        <v>0.85</v>
      </c>
      <c r="I343" s="655">
        <f t="shared" si="49"/>
        <v>0</v>
      </c>
      <c r="J343" s="665"/>
      <c r="K343" s="665"/>
    </row>
    <row r="344" spans="1:11" x14ac:dyDescent="0.2">
      <c r="A344" s="657"/>
      <c r="B344" s="657"/>
      <c r="C344" s="657"/>
      <c r="D344" s="657"/>
      <c r="E344" s="657"/>
      <c r="F344" s="662" t="s">
        <v>265</v>
      </c>
      <c r="G344" s="657"/>
      <c r="H344" s="657"/>
      <c r="I344" s="658">
        <f>SUM(I330:I343)</f>
        <v>0</v>
      </c>
      <c r="J344" s="663">
        <f>B330+C330-I344</f>
        <v>0</v>
      </c>
      <c r="K344" s="664">
        <f>J344*$I$3</f>
        <v>0</v>
      </c>
    </row>
    <row r="345" spans="1:11" x14ac:dyDescent="0.2">
      <c r="A345" s="1" t="str">
        <f>budget!A364</f>
        <v>HOST HOSPITALITY</v>
      </c>
      <c r="B345" s="655">
        <f>budget!Z372</f>
        <v>0</v>
      </c>
      <c r="C345" s="655">
        <f>budget!AA372</f>
        <v>0</v>
      </c>
      <c r="D345" s="1"/>
      <c r="E345" s="1"/>
      <c r="F345" s="1"/>
      <c r="G345" s="656">
        <v>0</v>
      </c>
      <c r="H345" s="1">
        <f t="shared" ref="H345" si="50">$I$3</f>
        <v>0.85</v>
      </c>
      <c r="I345" s="655">
        <f t="shared" ref="I345" si="51">G345/H345</f>
        <v>0</v>
      </c>
      <c r="J345" s="665"/>
      <c r="K345" s="665"/>
    </row>
    <row r="346" spans="1:11" x14ac:dyDescent="0.2">
      <c r="A346" s="665"/>
      <c r="B346" s="665"/>
      <c r="C346" s="665"/>
      <c r="D346" s="1"/>
      <c r="E346" s="1"/>
      <c r="F346" s="1"/>
      <c r="G346" s="656">
        <v>0</v>
      </c>
      <c r="H346" s="1">
        <f t="shared" ref="H346:H358" si="52">$I$3</f>
        <v>0.85</v>
      </c>
      <c r="I346" s="655">
        <f t="shared" ref="I346:I358" si="53">G346/H346</f>
        <v>0</v>
      </c>
      <c r="J346" s="665"/>
      <c r="K346" s="665"/>
    </row>
    <row r="347" spans="1:11" x14ac:dyDescent="0.2">
      <c r="A347" s="665"/>
      <c r="B347" s="665"/>
      <c r="C347" s="665"/>
      <c r="D347" s="1"/>
      <c r="E347" s="1"/>
      <c r="F347" s="1"/>
      <c r="G347" s="656">
        <v>0</v>
      </c>
      <c r="H347" s="1">
        <f t="shared" si="52"/>
        <v>0.85</v>
      </c>
      <c r="I347" s="655">
        <f t="shared" si="53"/>
        <v>0</v>
      </c>
      <c r="J347" s="665"/>
      <c r="K347" s="665"/>
    </row>
    <row r="348" spans="1:11" x14ac:dyDescent="0.2">
      <c r="A348" s="665"/>
      <c r="B348" s="665"/>
      <c r="C348" s="665"/>
      <c r="D348" s="1"/>
      <c r="E348" s="1"/>
      <c r="F348" s="1"/>
      <c r="G348" s="656">
        <v>0</v>
      </c>
      <c r="H348" s="1">
        <f t="shared" si="52"/>
        <v>0.85</v>
      </c>
      <c r="I348" s="655">
        <f t="shared" si="53"/>
        <v>0</v>
      </c>
      <c r="J348" s="665"/>
      <c r="K348" s="665"/>
    </row>
    <row r="349" spans="1:11" hidden="1" x14ac:dyDescent="0.2">
      <c r="A349" s="665"/>
      <c r="B349" s="665"/>
      <c r="C349" s="665"/>
      <c r="D349" s="1"/>
      <c r="E349" s="1"/>
      <c r="F349" s="1"/>
      <c r="G349" s="656">
        <v>0</v>
      </c>
      <c r="H349" s="1">
        <f t="shared" si="52"/>
        <v>0.85</v>
      </c>
      <c r="I349" s="655">
        <f t="shared" si="53"/>
        <v>0</v>
      </c>
      <c r="J349" s="665"/>
      <c r="K349" s="665"/>
    </row>
    <row r="350" spans="1:11" hidden="1" x14ac:dyDescent="0.2">
      <c r="A350" s="665"/>
      <c r="B350" s="665"/>
      <c r="C350" s="665"/>
      <c r="D350" s="1"/>
      <c r="E350" s="1"/>
      <c r="F350" s="1"/>
      <c r="G350" s="656">
        <v>0</v>
      </c>
      <c r="H350" s="1">
        <f t="shared" si="52"/>
        <v>0.85</v>
      </c>
      <c r="I350" s="655">
        <f t="shared" si="53"/>
        <v>0</v>
      </c>
      <c r="J350" s="665"/>
      <c r="K350" s="665"/>
    </row>
    <row r="351" spans="1:11" hidden="1" x14ac:dyDescent="0.2">
      <c r="A351" s="665"/>
      <c r="B351" s="665"/>
      <c r="C351" s="665"/>
      <c r="D351" s="1"/>
      <c r="E351" s="1"/>
      <c r="F351" s="1"/>
      <c r="G351" s="656">
        <v>0</v>
      </c>
      <c r="H351" s="1">
        <f t="shared" si="52"/>
        <v>0.85</v>
      </c>
      <c r="I351" s="655">
        <f t="shared" si="53"/>
        <v>0</v>
      </c>
      <c r="J351" s="665"/>
      <c r="K351" s="665"/>
    </row>
    <row r="352" spans="1:11" hidden="1" x14ac:dyDescent="0.2">
      <c r="A352" s="665"/>
      <c r="B352" s="665"/>
      <c r="C352" s="665"/>
      <c r="D352" s="1"/>
      <c r="E352" s="1"/>
      <c r="F352" s="1"/>
      <c r="G352" s="656">
        <v>0</v>
      </c>
      <c r="H352" s="1">
        <f t="shared" si="52"/>
        <v>0.85</v>
      </c>
      <c r="I352" s="655">
        <f t="shared" si="53"/>
        <v>0</v>
      </c>
      <c r="J352" s="665"/>
      <c r="K352" s="665"/>
    </row>
    <row r="353" spans="1:11" hidden="1" x14ac:dyDescent="0.2">
      <c r="A353" s="665"/>
      <c r="B353" s="665"/>
      <c r="C353" s="665"/>
      <c r="D353" s="1"/>
      <c r="E353" s="1"/>
      <c r="F353" s="1"/>
      <c r="G353" s="656">
        <v>0</v>
      </c>
      <c r="H353" s="1">
        <f t="shared" si="52"/>
        <v>0.85</v>
      </c>
      <c r="I353" s="655">
        <f t="shared" si="53"/>
        <v>0</v>
      </c>
      <c r="J353" s="665"/>
      <c r="K353" s="665"/>
    </row>
    <row r="354" spans="1:11" hidden="1" x14ac:dyDescent="0.2">
      <c r="A354" s="665"/>
      <c r="B354" s="665"/>
      <c r="C354" s="665"/>
      <c r="D354" s="1"/>
      <c r="E354" s="1"/>
      <c r="F354" s="1"/>
      <c r="G354" s="656">
        <v>0</v>
      </c>
      <c r="H354" s="1">
        <f t="shared" si="52"/>
        <v>0.85</v>
      </c>
      <c r="I354" s="655">
        <f t="shared" si="53"/>
        <v>0</v>
      </c>
      <c r="J354" s="665"/>
      <c r="K354" s="665"/>
    </row>
    <row r="355" spans="1:11" hidden="1" x14ac:dyDescent="0.2">
      <c r="A355" s="665"/>
      <c r="B355" s="665"/>
      <c r="C355" s="665"/>
      <c r="D355" s="1"/>
      <c r="E355" s="1"/>
      <c r="F355" s="1"/>
      <c r="G355" s="656">
        <v>0</v>
      </c>
      <c r="H355" s="1">
        <f t="shared" si="52"/>
        <v>0.85</v>
      </c>
      <c r="I355" s="655">
        <f t="shared" si="53"/>
        <v>0</v>
      </c>
      <c r="J355" s="665"/>
      <c r="K355" s="665"/>
    </row>
    <row r="356" spans="1:11" hidden="1" x14ac:dyDescent="0.2">
      <c r="A356" s="665"/>
      <c r="B356" s="665"/>
      <c r="C356" s="665"/>
      <c r="D356" s="1"/>
      <c r="E356" s="1"/>
      <c r="F356" s="1"/>
      <c r="G356" s="656">
        <v>0</v>
      </c>
      <c r="H356" s="1">
        <f t="shared" si="52"/>
        <v>0.85</v>
      </c>
      <c r="I356" s="655">
        <f t="shared" si="53"/>
        <v>0</v>
      </c>
      <c r="J356" s="665"/>
      <c r="K356" s="665"/>
    </row>
    <row r="357" spans="1:11" hidden="1" x14ac:dyDescent="0.2">
      <c r="A357" s="665"/>
      <c r="B357" s="665"/>
      <c r="C357" s="665"/>
      <c r="D357" s="1"/>
      <c r="E357" s="1"/>
      <c r="F357" s="1"/>
      <c r="G357" s="656">
        <v>0</v>
      </c>
      <c r="H357" s="1">
        <f t="shared" si="52"/>
        <v>0.85</v>
      </c>
      <c r="I357" s="655">
        <f t="shared" si="53"/>
        <v>0</v>
      </c>
      <c r="J357" s="665"/>
      <c r="K357" s="665"/>
    </row>
    <row r="358" spans="1:11" x14ac:dyDescent="0.2">
      <c r="A358" s="665"/>
      <c r="B358" s="665"/>
      <c r="C358" s="665"/>
      <c r="D358" s="1"/>
      <c r="E358" s="1"/>
      <c r="F358" s="1"/>
      <c r="G358" s="656">
        <v>0</v>
      </c>
      <c r="H358" s="1">
        <f t="shared" si="52"/>
        <v>0.85</v>
      </c>
      <c r="I358" s="655">
        <f t="shared" si="53"/>
        <v>0</v>
      </c>
      <c r="J358" s="665"/>
      <c r="K358" s="665"/>
    </row>
    <row r="359" spans="1:11" x14ac:dyDescent="0.2">
      <c r="A359" s="657"/>
      <c r="B359" s="657"/>
      <c r="C359" s="657"/>
      <c r="D359" s="657"/>
      <c r="E359" s="657"/>
      <c r="F359" s="662" t="s">
        <v>266</v>
      </c>
      <c r="G359" s="657"/>
      <c r="H359" s="657"/>
      <c r="I359" s="658">
        <f>SUM(I345:I358)</f>
        <v>0</v>
      </c>
      <c r="J359" s="663">
        <f>B345+C345-I359</f>
        <v>0</v>
      </c>
      <c r="K359" s="664">
        <f>J359*$I$3</f>
        <v>0</v>
      </c>
    </row>
    <row r="360" spans="1:11" ht="25.5" x14ac:dyDescent="0.2">
      <c r="A360" s="609" t="str">
        <f>budget!A373</f>
        <v>ADMINISTRATIVE ASSISTANCE</v>
      </c>
      <c r="B360" s="655">
        <f>budget!Z380</f>
        <v>0</v>
      </c>
      <c r="C360" s="655">
        <f>budget!AA380</f>
        <v>0</v>
      </c>
      <c r="D360" s="1"/>
      <c r="E360" s="1"/>
      <c r="F360" s="1"/>
      <c r="G360" s="656">
        <v>0</v>
      </c>
      <c r="H360" s="1">
        <f t="shared" ref="H360" si="54">$I$3</f>
        <v>0.85</v>
      </c>
      <c r="I360" s="655">
        <f t="shared" ref="I360" si="55">G360/H360</f>
        <v>0</v>
      </c>
      <c r="J360" s="665"/>
      <c r="K360" s="665"/>
    </row>
    <row r="361" spans="1:11" x14ac:dyDescent="0.2">
      <c r="A361" s="665"/>
      <c r="B361" s="665"/>
      <c r="C361" s="665"/>
      <c r="D361" s="1"/>
      <c r="E361" s="1"/>
      <c r="F361" s="1"/>
      <c r="G361" s="656">
        <v>0</v>
      </c>
      <c r="H361" s="1">
        <f t="shared" ref="H361:H373" si="56">$I$3</f>
        <v>0.85</v>
      </c>
      <c r="I361" s="655">
        <f t="shared" ref="I361:I373" si="57">G361/H361</f>
        <v>0</v>
      </c>
      <c r="J361" s="665"/>
      <c r="K361" s="665"/>
    </row>
    <row r="362" spans="1:11" x14ac:dyDescent="0.2">
      <c r="A362" s="665"/>
      <c r="B362" s="665"/>
      <c r="C362" s="665"/>
      <c r="D362" s="1"/>
      <c r="E362" s="1"/>
      <c r="F362" s="1"/>
      <c r="G362" s="656">
        <v>0</v>
      </c>
      <c r="H362" s="1">
        <f t="shared" si="56"/>
        <v>0.85</v>
      </c>
      <c r="I362" s="655">
        <f t="shared" si="57"/>
        <v>0</v>
      </c>
      <c r="J362" s="665"/>
      <c r="K362" s="665"/>
    </row>
    <row r="363" spans="1:11" hidden="1" x14ac:dyDescent="0.2">
      <c r="A363" s="665"/>
      <c r="B363" s="665"/>
      <c r="C363" s="665"/>
      <c r="D363" s="1"/>
      <c r="E363" s="1"/>
      <c r="F363" s="1"/>
      <c r="G363" s="656">
        <v>0</v>
      </c>
      <c r="H363" s="1">
        <f t="shared" si="56"/>
        <v>0.85</v>
      </c>
      <c r="I363" s="655">
        <f t="shared" si="57"/>
        <v>0</v>
      </c>
      <c r="J363" s="665"/>
      <c r="K363" s="665"/>
    </row>
    <row r="364" spans="1:11" hidden="1" x14ac:dyDescent="0.2">
      <c r="A364" s="665"/>
      <c r="B364" s="665"/>
      <c r="C364" s="665"/>
      <c r="D364" s="1"/>
      <c r="E364" s="1"/>
      <c r="F364" s="1"/>
      <c r="G364" s="656">
        <v>0</v>
      </c>
      <c r="H364" s="1">
        <f t="shared" si="56"/>
        <v>0.85</v>
      </c>
      <c r="I364" s="655">
        <f t="shared" si="57"/>
        <v>0</v>
      </c>
      <c r="J364" s="665"/>
      <c r="K364" s="665"/>
    </row>
    <row r="365" spans="1:11" hidden="1" x14ac:dyDescent="0.2">
      <c r="A365" s="665"/>
      <c r="B365" s="665"/>
      <c r="C365" s="665"/>
      <c r="D365" s="1"/>
      <c r="E365" s="1"/>
      <c r="F365" s="1"/>
      <c r="G365" s="656">
        <v>0</v>
      </c>
      <c r="H365" s="1">
        <f t="shared" si="56"/>
        <v>0.85</v>
      </c>
      <c r="I365" s="655">
        <f t="shared" si="57"/>
        <v>0</v>
      </c>
      <c r="J365" s="665"/>
      <c r="K365" s="665"/>
    </row>
    <row r="366" spans="1:11" hidden="1" x14ac:dyDescent="0.2">
      <c r="A366" s="665"/>
      <c r="B366" s="665"/>
      <c r="C366" s="665"/>
      <c r="D366" s="1"/>
      <c r="E366" s="1"/>
      <c r="F366" s="1"/>
      <c r="G366" s="656">
        <v>0</v>
      </c>
      <c r="H366" s="1">
        <f t="shared" si="56"/>
        <v>0.85</v>
      </c>
      <c r="I366" s="655">
        <f t="shared" si="57"/>
        <v>0</v>
      </c>
      <c r="J366" s="665"/>
      <c r="K366" s="665"/>
    </row>
    <row r="367" spans="1:11" hidden="1" x14ac:dyDescent="0.2">
      <c r="A367" s="665"/>
      <c r="B367" s="665"/>
      <c r="C367" s="665"/>
      <c r="D367" s="1"/>
      <c r="E367" s="1"/>
      <c r="F367" s="1"/>
      <c r="G367" s="656">
        <v>0</v>
      </c>
      <c r="H367" s="1">
        <f t="shared" si="56"/>
        <v>0.85</v>
      </c>
      <c r="I367" s="655">
        <f t="shared" si="57"/>
        <v>0</v>
      </c>
      <c r="J367" s="665"/>
      <c r="K367" s="665"/>
    </row>
    <row r="368" spans="1:11" hidden="1" x14ac:dyDescent="0.2">
      <c r="A368" s="665"/>
      <c r="B368" s="665"/>
      <c r="C368" s="665"/>
      <c r="D368" s="1"/>
      <c r="E368" s="1"/>
      <c r="F368" s="1"/>
      <c r="G368" s="656">
        <v>0</v>
      </c>
      <c r="H368" s="1">
        <f t="shared" si="56"/>
        <v>0.85</v>
      </c>
      <c r="I368" s="655">
        <f t="shared" si="57"/>
        <v>0</v>
      </c>
      <c r="J368" s="665"/>
      <c r="K368" s="665"/>
    </row>
    <row r="369" spans="1:11" hidden="1" x14ac:dyDescent="0.2">
      <c r="A369" s="665"/>
      <c r="B369" s="665"/>
      <c r="C369" s="665"/>
      <c r="D369" s="1"/>
      <c r="E369" s="1"/>
      <c r="F369" s="1"/>
      <c r="G369" s="656">
        <v>0</v>
      </c>
      <c r="H369" s="1">
        <f t="shared" si="56"/>
        <v>0.85</v>
      </c>
      <c r="I369" s="655">
        <f t="shared" si="57"/>
        <v>0</v>
      </c>
      <c r="J369" s="665"/>
      <c r="K369" s="665"/>
    </row>
    <row r="370" spans="1:11" hidden="1" x14ac:dyDescent="0.2">
      <c r="A370" s="665"/>
      <c r="B370" s="665"/>
      <c r="C370" s="665"/>
      <c r="D370" s="1"/>
      <c r="E370" s="1"/>
      <c r="F370" s="1"/>
      <c r="G370" s="656">
        <v>0</v>
      </c>
      <c r="H370" s="1">
        <f t="shared" si="56"/>
        <v>0.85</v>
      </c>
      <c r="I370" s="655">
        <f t="shared" si="57"/>
        <v>0</v>
      </c>
      <c r="J370" s="665"/>
      <c r="K370" s="665"/>
    </row>
    <row r="371" spans="1:11" hidden="1" x14ac:dyDescent="0.2">
      <c r="A371" s="665"/>
      <c r="B371" s="665"/>
      <c r="C371" s="665"/>
      <c r="D371" s="1"/>
      <c r="E371" s="1"/>
      <c r="F371" s="1"/>
      <c r="G371" s="656">
        <v>0</v>
      </c>
      <c r="H371" s="1">
        <f t="shared" si="56"/>
        <v>0.85</v>
      </c>
      <c r="I371" s="655">
        <f t="shared" si="57"/>
        <v>0</v>
      </c>
      <c r="J371" s="665"/>
      <c r="K371" s="665"/>
    </row>
    <row r="372" spans="1:11" hidden="1" x14ac:dyDescent="0.2">
      <c r="A372" s="665"/>
      <c r="B372" s="665"/>
      <c r="C372" s="665"/>
      <c r="D372" s="1"/>
      <c r="E372" s="1"/>
      <c r="F372" s="1"/>
      <c r="G372" s="656">
        <v>0</v>
      </c>
      <c r="H372" s="1">
        <f t="shared" si="56"/>
        <v>0.85</v>
      </c>
      <c r="I372" s="655">
        <f t="shared" si="57"/>
        <v>0</v>
      </c>
      <c r="J372" s="665"/>
      <c r="K372" s="665"/>
    </row>
    <row r="373" spans="1:11" x14ac:dyDescent="0.2">
      <c r="A373" s="665"/>
      <c r="B373" s="665"/>
      <c r="C373" s="665"/>
      <c r="D373" s="1"/>
      <c r="E373" s="1"/>
      <c r="F373" s="1"/>
      <c r="G373" s="656">
        <v>0</v>
      </c>
      <c r="H373" s="1">
        <f t="shared" si="56"/>
        <v>0.85</v>
      </c>
      <c r="I373" s="655">
        <f t="shared" si="57"/>
        <v>0</v>
      </c>
      <c r="J373" s="665"/>
      <c r="K373" s="665"/>
    </row>
    <row r="374" spans="1:11" x14ac:dyDescent="0.2">
      <c r="A374" s="657"/>
      <c r="B374" s="657"/>
      <c r="C374" s="657"/>
      <c r="D374" s="657"/>
      <c r="E374" s="657"/>
      <c r="F374" s="662" t="s">
        <v>267</v>
      </c>
      <c r="G374" s="657"/>
      <c r="H374" s="657"/>
      <c r="I374" s="658">
        <f>SUM(I360:I373)</f>
        <v>0</v>
      </c>
      <c r="J374" s="663">
        <f>B360+C360-I374</f>
        <v>0</v>
      </c>
      <c r="K374" s="664">
        <f>J374*$I$3</f>
        <v>0</v>
      </c>
    </row>
    <row r="375" spans="1:11" x14ac:dyDescent="0.2">
      <c r="A375" s="1" t="str">
        <f>budget!A381</f>
        <v>ROOM RENTAL</v>
      </c>
      <c r="B375" s="655">
        <f>budget!Z387</f>
        <v>0</v>
      </c>
      <c r="C375" s="655">
        <f>budget!AA387</f>
        <v>0</v>
      </c>
      <c r="D375" s="1"/>
      <c r="E375" s="1"/>
      <c r="F375" s="1"/>
      <c r="G375" s="656">
        <v>0</v>
      </c>
      <c r="H375" s="1">
        <f t="shared" ref="H375:H388" si="58">$I$3</f>
        <v>0.85</v>
      </c>
      <c r="I375" s="655">
        <f t="shared" ref="I375" si="59">G375/H375</f>
        <v>0</v>
      </c>
      <c r="J375" s="665"/>
      <c r="K375" s="665"/>
    </row>
    <row r="376" spans="1:11" x14ac:dyDescent="0.2">
      <c r="A376" s="665"/>
      <c r="B376" s="665"/>
      <c r="C376" s="665"/>
      <c r="D376" s="1"/>
      <c r="E376" s="1"/>
      <c r="F376" s="1"/>
      <c r="G376" s="656">
        <v>0</v>
      </c>
      <c r="H376" s="1">
        <f t="shared" si="58"/>
        <v>0.85</v>
      </c>
      <c r="I376" s="655">
        <f t="shared" ref="I376:I388" si="60">G376/H376</f>
        <v>0</v>
      </c>
      <c r="J376" s="665"/>
      <c r="K376" s="665"/>
    </row>
    <row r="377" spans="1:11" x14ac:dyDescent="0.2">
      <c r="A377" s="665"/>
      <c r="B377" s="665"/>
      <c r="C377" s="665"/>
      <c r="D377" s="1"/>
      <c r="E377" s="1"/>
      <c r="F377" s="1"/>
      <c r="G377" s="656">
        <v>0</v>
      </c>
      <c r="H377" s="1">
        <f t="shared" si="58"/>
        <v>0.85</v>
      </c>
      <c r="I377" s="655">
        <f t="shared" si="60"/>
        <v>0</v>
      </c>
      <c r="J377" s="665"/>
      <c r="K377" s="665"/>
    </row>
    <row r="378" spans="1:11" hidden="1" x14ac:dyDescent="0.2">
      <c r="A378" s="665"/>
      <c r="B378" s="665"/>
      <c r="C378" s="665"/>
      <c r="D378" s="1"/>
      <c r="E378" s="1"/>
      <c r="F378" s="1"/>
      <c r="G378" s="656">
        <v>0</v>
      </c>
      <c r="H378" s="1">
        <f t="shared" si="58"/>
        <v>0.85</v>
      </c>
      <c r="I378" s="655">
        <f t="shared" si="60"/>
        <v>0</v>
      </c>
      <c r="J378" s="665"/>
      <c r="K378" s="665"/>
    </row>
    <row r="379" spans="1:11" hidden="1" x14ac:dyDescent="0.2">
      <c r="A379" s="665"/>
      <c r="B379" s="665"/>
      <c r="C379" s="665"/>
      <c r="D379" s="1"/>
      <c r="E379" s="1"/>
      <c r="F379" s="1"/>
      <c r="G379" s="656">
        <v>0</v>
      </c>
      <c r="H379" s="1">
        <f t="shared" si="58"/>
        <v>0.85</v>
      </c>
      <c r="I379" s="655">
        <f t="shared" si="60"/>
        <v>0</v>
      </c>
      <c r="J379" s="665"/>
      <c r="K379" s="665"/>
    </row>
    <row r="380" spans="1:11" hidden="1" x14ac:dyDescent="0.2">
      <c r="A380" s="665"/>
      <c r="B380" s="665"/>
      <c r="C380" s="665"/>
      <c r="D380" s="1"/>
      <c r="E380" s="1"/>
      <c r="F380" s="1"/>
      <c r="G380" s="656">
        <v>0</v>
      </c>
      <c r="H380" s="1">
        <f t="shared" si="58"/>
        <v>0.85</v>
      </c>
      <c r="I380" s="655">
        <f t="shared" si="60"/>
        <v>0</v>
      </c>
      <c r="J380" s="665"/>
      <c r="K380" s="665"/>
    </row>
    <row r="381" spans="1:11" hidden="1" x14ac:dyDescent="0.2">
      <c r="A381" s="665"/>
      <c r="B381" s="665"/>
      <c r="C381" s="665"/>
      <c r="D381" s="1"/>
      <c r="E381" s="1"/>
      <c r="F381" s="1"/>
      <c r="G381" s="656">
        <v>0</v>
      </c>
      <c r="H381" s="1">
        <f t="shared" si="58"/>
        <v>0.85</v>
      </c>
      <c r="I381" s="655">
        <f t="shared" si="60"/>
        <v>0</v>
      </c>
      <c r="J381" s="665"/>
      <c r="K381" s="665"/>
    </row>
    <row r="382" spans="1:11" hidden="1" x14ac:dyDescent="0.2">
      <c r="A382" s="665"/>
      <c r="B382" s="665"/>
      <c r="C382" s="665"/>
      <c r="D382" s="1"/>
      <c r="E382" s="1"/>
      <c r="F382" s="1"/>
      <c r="G382" s="656">
        <v>0</v>
      </c>
      <c r="H382" s="1">
        <f t="shared" si="58"/>
        <v>0.85</v>
      </c>
      <c r="I382" s="655">
        <f t="shared" si="60"/>
        <v>0</v>
      </c>
      <c r="J382" s="665"/>
      <c r="K382" s="665"/>
    </row>
    <row r="383" spans="1:11" hidden="1" x14ac:dyDescent="0.2">
      <c r="A383" s="665"/>
      <c r="B383" s="665"/>
      <c r="C383" s="665"/>
      <c r="D383" s="1"/>
      <c r="E383" s="1"/>
      <c r="F383" s="1"/>
      <c r="G383" s="656">
        <v>0</v>
      </c>
      <c r="H383" s="1">
        <f t="shared" si="58"/>
        <v>0.85</v>
      </c>
      <c r="I383" s="655">
        <f t="shared" si="60"/>
        <v>0</v>
      </c>
      <c r="J383" s="665"/>
      <c r="K383" s="665"/>
    </row>
    <row r="384" spans="1:11" hidden="1" x14ac:dyDescent="0.2">
      <c r="A384" s="665"/>
      <c r="B384" s="665"/>
      <c r="C384" s="665"/>
      <c r="D384" s="1"/>
      <c r="E384" s="1"/>
      <c r="F384" s="1"/>
      <c r="G384" s="656">
        <v>0</v>
      </c>
      <c r="H384" s="1">
        <f t="shared" si="58"/>
        <v>0.85</v>
      </c>
      <c r="I384" s="655">
        <f t="shared" si="60"/>
        <v>0</v>
      </c>
      <c r="J384" s="665"/>
      <c r="K384" s="665"/>
    </row>
    <row r="385" spans="1:11" hidden="1" x14ac:dyDescent="0.2">
      <c r="A385" s="665"/>
      <c r="B385" s="665"/>
      <c r="C385" s="665"/>
      <c r="D385" s="1"/>
      <c r="E385" s="1"/>
      <c r="F385" s="1"/>
      <c r="G385" s="656">
        <v>0</v>
      </c>
      <c r="H385" s="1">
        <f t="shared" si="58"/>
        <v>0.85</v>
      </c>
      <c r="I385" s="655">
        <f t="shared" si="60"/>
        <v>0</v>
      </c>
      <c r="J385" s="665"/>
      <c r="K385" s="665"/>
    </row>
    <row r="386" spans="1:11" hidden="1" x14ac:dyDescent="0.2">
      <c r="A386" s="665"/>
      <c r="B386" s="665"/>
      <c r="C386" s="665"/>
      <c r="D386" s="1"/>
      <c r="E386" s="1"/>
      <c r="F386" s="1"/>
      <c r="G386" s="656">
        <v>0</v>
      </c>
      <c r="H386" s="1">
        <f t="shared" si="58"/>
        <v>0.85</v>
      </c>
      <c r="I386" s="655">
        <f t="shared" si="60"/>
        <v>0</v>
      </c>
      <c r="J386" s="665"/>
      <c r="K386" s="665"/>
    </row>
    <row r="387" spans="1:11" hidden="1" x14ac:dyDescent="0.2">
      <c r="A387" s="665"/>
      <c r="B387" s="665"/>
      <c r="C387" s="665"/>
      <c r="D387" s="1"/>
      <c r="E387" s="1"/>
      <c r="F387" s="1"/>
      <c r="G387" s="656">
        <v>0</v>
      </c>
      <c r="H387" s="1">
        <f t="shared" si="58"/>
        <v>0.85</v>
      </c>
      <c r="I387" s="655">
        <f t="shared" si="60"/>
        <v>0</v>
      </c>
      <c r="J387" s="665"/>
      <c r="K387" s="665"/>
    </row>
    <row r="388" spans="1:11" x14ac:dyDescent="0.2">
      <c r="A388" s="665"/>
      <c r="B388" s="665"/>
      <c r="C388" s="665"/>
      <c r="D388" s="1"/>
      <c r="E388" s="1"/>
      <c r="F388" s="1"/>
      <c r="G388" s="656">
        <v>0</v>
      </c>
      <c r="H388" s="1">
        <f t="shared" si="58"/>
        <v>0.85</v>
      </c>
      <c r="I388" s="655">
        <f t="shared" si="60"/>
        <v>0</v>
      </c>
      <c r="J388" s="665"/>
      <c r="K388" s="665"/>
    </row>
    <row r="389" spans="1:11" ht="13.5" thickBot="1" x14ac:dyDescent="0.25">
      <c r="A389" s="657"/>
      <c r="B389" s="657"/>
      <c r="C389" s="657"/>
      <c r="D389" s="657"/>
      <c r="E389" s="657"/>
      <c r="F389" s="662" t="s">
        <v>268</v>
      </c>
      <c r="G389" s="657"/>
      <c r="H389" s="657"/>
      <c r="I389" s="658">
        <f>SUM(I376:I388)</f>
        <v>0</v>
      </c>
      <c r="J389" s="663">
        <f>B375+C375-I389</f>
        <v>0</v>
      </c>
      <c r="K389" s="664">
        <f>J389*$I$3</f>
        <v>0</v>
      </c>
    </row>
    <row r="390" spans="1:11" s="654" customFormat="1" ht="13.5" thickBot="1" x14ac:dyDescent="0.25">
      <c r="B390" s="1067" t="s">
        <v>251</v>
      </c>
      <c r="C390" s="1068"/>
      <c r="D390" s="1064"/>
      <c r="E390" s="1065"/>
      <c r="F390" s="1066"/>
      <c r="G390" s="1059" t="s">
        <v>247</v>
      </c>
      <c r="H390" s="1060"/>
      <c r="I390" s="1061"/>
      <c r="J390" s="1062" t="s">
        <v>248</v>
      </c>
      <c r="K390" s="1063"/>
    </row>
    <row r="391" spans="1:11" s="654" customFormat="1" x14ac:dyDescent="0.2">
      <c r="A391" s="659" t="s">
        <v>254</v>
      </c>
      <c r="B391" s="659" t="s">
        <v>110</v>
      </c>
      <c r="C391" s="659" t="s">
        <v>111</v>
      </c>
      <c r="D391" s="659"/>
      <c r="E391" s="659"/>
      <c r="F391" s="698" t="s">
        <v>299</v>
      </c>
      <c r="G391" s="660"/>
      <c r="H391" s="661"/>
      <c r="I391" s="660" t="s">
        <v>189</v>
      </c>
      <c r="J391" s="660" t="s">
        <v>189</v>
      </c>
      <c r="K391" s="660" t="str">
        <f>budget!$K$4</f>
        <v>EUR</v>
      </c>
    </row>
    <row r="392" spans="1:11" x14ac:dyDescent="0.2">
      <c r="A392" s="673" t="str">
        <f>'cash advance'!D26</f>
        <v>Withdraw as Cash</v>
      </c>
      <c r="B392" s="655">
        <f>'cash advance'!E26</f>
        <v>0</v>
      </c>
      <c r="C392" s="671"/>
      <c r="D392" s="672"/>
      <c r="E392" s="672"/>
      <c r="F392" s="672"/>
      <c r="G392" s="672"/>
      <c r="H392" s="672"/>
      <c r="I392" s="655">
        <f>I11+I43+I75+I105+I137+I171+I173+I236+I251+I269+I284+I299+I314+I329+I344+I359+I374+I389</f>
        <v>0</v>
      </c>
      <c r="J392" s="655">
        <f>J11+J43+J75+J105+J137+J171+J173+J236+J251+J269+J284+J299+J314+J329+J344+J359+J374+J389</f>
        <v>0</v>
      </c>
      <c r="K392" s="656">
        <f>K11+K43+K75+K105+K137+K171+K173+K236+K251+K269+K284+K299+K314+K329+K344+K359+K374+K389</f>
        <v>0</v>
      </c>
    </row>
    <row r="393" spans="1:11" x14ac:dyDescent="0.2">
      <c r="A393" s="673" t="str">
        <f>'cash advance'!D27</f>
        <v>Debit Directly to Card</v>
      </c>
      <c r="B393" s="672"/>
      <c r="C393" s="655">
        <f>'cash advance'!F27</f>
        <v>0</v>
      </c>
      <c r="D393" s="672"/>
      <c r="E393" s="672"/>
      <c r="F393" s="672"/>
      <c r="G393" s="672"/>
      <c r="H393" s="672"/>
      <c r="I393" s="672"/>
      <c r="J393" s="672"/>
      <c r="K393" s="672"/>
    </row>
  </sheetData>
  <mergeCells count="16">
    <mergeCell ref="B390:C390"/>
    <mergeCell ref="D390:F390"/>
    <mergeCell ref="G390:I390"/>
    <mergeCell ref="J390:K390"/>
    <mergeCell ref="B253:C253"/>
    <mergeCell ref="D253:F253"/>
    <mergeCell ref="G253:I253"/>
    <mergeCell ref="J253:K253"/>
    <mergeCell ref="A1:E1"/>
    <mergeCell ref="A2:E2"/>
    <mergeCell ref="A3:E3"/>
    <mergeCell ref="G5:I5"/>
    <mergeCell ref="J5:K5"/>
    <mergeCell ref="D5:F5"/>
    <mergeCell ref="B5:C5"/>
    <mergeCell ref="G2:H2"/>
  </mergeCells>
  <pageMargins left="0.25" right="0.25" top="0.75" bottom="0.75" header="0.3" footer="0.3"/>
  <pageSetup scale="6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C2E49C"/>
    <pageSetUpPr fitToPage="1"/>
  </sheetPr>
  <dimension ref="A1:N65"/>
  <sheetViews>
    <sheetView workbookViewId="0">
      <selection activeCell="L9" sqref="L9"/>
    </sheetView>
  </sheetViews>
  <sheetFormatPr defaultRowHeight="12.75" x14ac:dyDescent="0.2"/>
  <cols>
    <col min="1" max="1" width="10.140625" style="20" bestFit="1" customWidth="1"/>
    <col min="2" max="4" width="11.42578125" style="19" customWidth="1"/>
    <col min="5" max="5" width="10.85546875" style="19" customWidth="1"/>
    <col min="6" max="6" width="3" customWidth="1"/>
    <col min="8" max="8" width="10.7109375" customWidth="1"/>
    <col min="9" max="11" width="12.28515625" customWidth="1"/>
    <col min="14" max="16" width="12.85546875" customWidth="1"/>
    <col min="17" max="17" width="13.7109375" customWidth="1"/>
  </cols>
  <sheetData>
    <row r="1" spans="1:14" ht="21" thickBot="1" x14ac:dyDescent="0.35">
      <c r="A1" s="758" t="str">
        <f>"Cash Exchange Rate Calculator - "&amp;budget!A4</f>
        <v>Cash Exchange Rate Calculator - (Faculty Name #1)</v>
      </c>
      <c r="B1" s="759"/>
      <c r="C1" s="759"/>
      <c r="D1" s="759"/>
      <c r="E1" s="759"/>
      <c r="F1" s="760"/>
      <c r="G1" s="760"/>
      <c r="H1" s="760"/>
      <c r="I1" s="760"/>
      <c r="J1" s="760"/>
      <c r="K1" s="761"/>
    </row>
    <row r="2" spans="1:14" ht="13.5" thickBot="1" x14ac:dyDescent="0.25"/>
    <row r="3" spans="1:14" ht="18" x14ac:dyDescent="0.25">
      <c r="A3" s="1071" t="str">
        <f>budget!K4</f>
        <v>EUR</v>
      </c>
      <c r="B3" s="1072"/>
      <c r="C3" s="1072"/>
      <c r="D3" s="1072"/>
      <c r="E3" s="1073"/>
      <c r="G3" s="1071" t="str">
        <f>budget!M4</f>
        <v>Cur. #2</v>
      </c>
      <c r="H3" s="1072"/>
      <c r="I3" s="1072"/>
      <c r="J3" s="1072"/>
      <c r="K3" s="1073"/>
    </row>
    <row r="4" spans="1:14" ht="66.75" customHeight="1" x14ac:dyDescent="0.2">
      <c r="A4" s="23" t="s">
        <v>28</v>
      </c>
      <c r="B4" s="21" t="s">
        <v>106</v>
      </c>
      <c r="C4" s="21" t="s">
        <v>107</v>
      </c>
      <c r="D4" s="21" t="s">
        <v>108</v>
      </c>
      <c r="E4" s="24" t="s">
        <v>109</v>
      </c>
      <c r="G4" s="23" t="s">
        <v>28</v>
      </c>
      <c r="H4" s="21" t="s">
        <v>106</v>
      </c>
      <c r="I4" s="21" t="s">
        <v>107</v>
      </c>
      <c r="J4" s="21" t="s">
        <v>108</v>
      </c>
      <c r="K4" s="24" t="s">
        <v>109</v>
      </c>
    </row>
    <row r="5" spans="1:14" x14ac:dyDescent="0.2">
      <c r="A5" s="7"/>
      <c r="B5" s="2">
        <v>0</v>
      </c>
      <c r="C5" s="3">
        <v>0</v>
      </c>
      <c r="D5" s="22">
        <f>IF(C5&gt;0,B5/C5,0)</f>
        <v>0</v>
      </c>
      <c r="E5" s="26">
        <v>0</v>
      </c>
      <c r="G5" s="25"/>
      <c r="H5" s="2">
        <v>0</v>
      </c>
      <c r="I5" s="3">
        <v>0</v>
      </c>
      <c r="J5" s="22">
        <f>IF(I5&gt;0,H5/I5,0)</f>
        <v>0</v>
      </c>
      <c r="K5" s="26">
        <v>0</v>
      </c>
    </row>
    <row r="6" spans="1:14" x14ac:dyDescent="0.2">
      <c r="A6" s="25"/>
      <c r="B6" s="2">
        <v>0</v>
      </c>
      <c r="C6" s="3">
        <v>0</v>
      </c>
      <c r="D6" s="22">
        <f t="shared" ref="D6:D31" si="0">IF(C6&gt;0,B6/C6,0)</f>
        <v>0</v>
      </c>
      <c r="E6" s="26">
        <v>0</v>
      </c>
      <c r="G6" s="25"/>
      <c r="H6" s="2">
        <v>0</v>
      </c>
      <c r="I6" s="3">
        <v>0</v>
      </c>
      <c r="J6" s="22">
        <f t="shared" ref="J6:J31" si="1">IF(I6&gt;0,H6/I6,0)</f>
        <v>0</v>
      </c>
      <c r="K6" s="26">
        <v>0</v>
      </c>
      <c r="N6">
        <f>ROUND((IF((F276-K276)&lt;0, 0, (F276-K276))),2)</f>
        <v>0</v>
      </c>
    </row>
    <row r="7" spans="1:14" x14ac:dyDescent="0.2">
      <c r="A7" s="25"/>
      <c r="B7" s="2">
        <v>0</v>
      </c>
      <c r="C7" s="3">
        <v>0</v>
      </c>
      <c r="D7" s="22">
        <f t="shared" si="0"/>
        <v>0</v>
      </c>
      <c r="E7" s="26">
        <v>0</v>
      </c>
      <c r="G7" s="25"/>
      <c r="H7" s="2">
        <v>0</v>
      </c>
      <c r="I7" s="3">
        <v>0</v>
      </c>
      <c r="J7" s="22">
        <f t="shared" si="1"/>
        <v>0</v>
      </c>
      <c r="K7" s="26">
        <v>0</v>
      </c>
    </row>
    <row r="8" spans="1:14" x14ac:dyDescent="0.2">
      <c r="A8" s="25"/>
      <c r="B8" s="2">
        <v>0</v>
      </c>
      <c r="C8" s="3">
        <v>0</v>
      </c>
      <c r="D8" s="22">
        <f t="shared" si="0"/>
        <v>0</v>
      </c>
      <c r="E8" s="26">
        <v>0</v>
      </c>
      <c r="G8" s="25"/>
      <c r="H8" s="2">
        <v>0</v>
      </c>
      <c r="I8" s="3">
        <v>0</v>
      </c>
      <c r="J8" s="22">
        <f t="shared" si="1"/>
        <v>0</v>
      </c>
      <c r="K8" s="26">
        <v>0</v>
      </c>
    </row>
    <row r="9" spans="1:14" x14ac:dyDescent="0.2">
      <c r="A9" s="25"/>
      <c r="B9" s="2">
        <v>0</v>
      </c>
      <c r="C9" s="3">
        <v>0</v>
      </c>
      <c r="D9" s="22">
        <f t="shared" si="0"/>
        <v>0</v>
      </c>
      <c r="E9" s="26">
        <v>0</v>
      </c>
      <c r="G9" s="25"/>
      <c r="H9" s="2">
        <v>0</v>
      </c>
      <c r="I9" s="3">
        <v>0</v>
      </c>
      <c r="J9" s="22">
        <f t="shared" si="1"/>
        <v>0</v>
      </c>
      <c r="K9" s="26">
        <v>0</v>
      </c>
    </row>
    <row r="10" spans="1:14" x14ac:dyDescent="0.2">
      <c r="A10" s="25"/>
      <c r="B10" s="2">
        <v>0</v>
      </c>
      <c r="C10" s="3">
        <v>0</v>
      </c>
      <c r="D10" s="22">
        <f t="shared" si="0"/>
        <v>0</v>
      </c>
      <c r="E10" s="26">
        <v>0</v>
      </c>
      <c r="G10" s="25"/>
      <c r="H10" s="2">
        <v>0</v>
      </c>
      <c r="I10" s="3">
        <v>0</v>
      </c>
      <c r="J10" s="22">
        <f t="shared" si="1"/>
        <v>0</v>
      </c>
      <c r="K10" s="26">
        <v>0</v>
      </c>
    </row>
    <row r="11" spans="1:14" x14ac:dyDescent="0.2">
      <c r="A11" s="25"/>
      <c r="B11" s="2">
        <v>0</v>
      </c>
      <c r="C11" s="3">
        <v>0</v>
      </c>
      <c r="D11" s="22">
        <f t="shared" si="0"/>
        <v>0</v>
      </c>
      <c r="E11" s="26">
        <v>0</v>
      </c>
      <c r="G11" s="25"/>
      <c r="H11" s="2">
        <v>0</v>
      </c>
      <c r="I11" s="3">
        <v>0</v>
      </c>
      <c r="J11" s="22">
        <f t="shared" si="1"/>
        <v>0</v>
      </c>
      <c r="K11" s="26">
        <v>0</v>
      </c>
    </row>
    <row r="12" spans="1:14" x14ac:dyDescent="0.2">
      <c r="A12" s="25"/>
      <c r="B12" s="2">
        <v>0</v>
      </c>
      <c r="C12" s="3">
        <v>0</v>
      </c>
      <c r="D12" s="22">
        <f t="shared" si="0"/>
        <v>0</v>
      </c>
      <c r="E12" s="26">
        <v>0</v>
      </c>
      <c r="G12" s="25"/>
      <c r="H12" s="2">
        <v>0</v>
      </c>
      <c r="I12" s="3">
        <v>0</v>
      </c>
      <c r="J12" s="22">
        <f t="shared" si="1"/>
        <v>0</v>
      </c>
      <c r="K12" s="26">
        <v>0</v>
      </c>
    </row>
    <row r="13" spans="1:14" x14ac:dyDescent="0.2">
      <c r="A13" s="25"/>
      <c r="B13" s="2">
        <v>0</v>
      </c>
      <c r="C13" s="3">
        <v>0</v>
      </c>
      <c r="D13" s="22">
        <f t="shared" si="0"/>
        <v>0</v>
      </c>
      <c r="E13" s="26">
        <v>0</v>
      </c>
      <c r="G13" s="25"/>
      <c r="H13" s="2">
        <v>0</v>
      </c>
      <c r="I13" s="3">
        <v>0</v>
      </c>
      <c r="J13" s="22">
        <f t="shared" si="1"/>
        <v>0</v>
      </c>
      <c r="K13" s="26">
        <v>0</v>
      </c>
    </row>
    <row r="14" spans="1:14" x14ac:dyDescent="0.2">
      <c r="A14" s="25"/>
      <c r="B14" s="2">
        <v>0</v>
      </c>
      <c r="C14" s="3">
        <v>0</v>
      </c>
      <c r="D14" s="22">
        <f t="shared" si="0"/>
        <v>0</v>
      </c>
      <c r="E14" s="26">
        <v>0</v>
      </c>
      <c r="G14" s="25"/>
      <c r="H14" s="2">
        <v>0</v>
      </c>
      <c r="I14" s="3">
        <v>0</v>
      </c>
      <c r="J14" s="22">
        <f t="shared" si="1"/>
        <v>0</v>
      </c>
      <c r="K14" s="26">
        <v>0</v>
      </c>
    </row>
    <row r="15" spans="1:14" x14ac:dyDescent="0.2">
      <c r="A15" s="25"/>
      <c r="B15" s="2">
        <v>0</v>
      </c>
      <c r="C15" s="3">
        <v>0</v>
      </c>
      <c r="D15" s="22">
        <f t="shared" si="0"/>
        <v>0</v>
      </c>
      <c r="E15" s="26">
        <v>0</v>
      </c>
      <c r="G15" s="25"/>
      <c r="H15" s="2">
        <v>0</v>
      </c>
      <c r="I15" s="3">
        <v>0</v>
      </c>
      <c r="J15" s="22">
        <f t="shared" si="1"/>
        <v>0</v>
      </c>
      <c r="K15" s="26">
        <v>0</v>
      </c>
    </row>
    <row r="16" spans="1:14" x14ac:dyDescent="0.2">
      <c r="A16" s="25"/>
      <c r="B16" s="2">
        <v>0</v>
      </c>
      <c r="C16" s="3">
        <v>0</v>
      </c>
      <c r="D16" s="22">
        <f t="shared" si="0"/>
        <v>0</v>
      </c>
      <c r="E16" s="26">
        <v>0</v>
      </c>
      <c r="G16" s="25"/>
      <c r="H16" s="2">
        <v>0</v>
      </c>
      <c r="I16" s="3">
        <v>0</v>
      </c>
      <c r="J16" s="22">
        <f t="shared" si="1"/>
        <v>0</v>
      </c>
      <c r="K16" s="26">
        <v>0</v>
      </c>
    </row>
    <row r="17" spans="1:11" x14ac:dyDescent="0.2">
      <c r="A17" s="25"/>
      <c r="B17" s="2">
        <v>0</v>
      </c>
      <c r="C17" s="3">
        <v>0</v>
      </c>
      <c r="D17" s="22">
        <f t="shared" si="0"/>
        <v>0</v>
      </c>
      <c r="E17" s="26">
        <v>0</v>
      </c>
      <c r="G17" s="25"/>
      <c r="H17" s="2">
        <v>0</v>
      </c>
      <c r="I17" s="3">
        <v>0</v>
      </c>
      <c r="J17" s="22">
        <f t="shared" si="1"/>
        <v>0</v>
      </c>
      <c r="K17" s="26">
        <v>0</v>
      </c>
    </row>
    <row r="18" spans="1:11" x14ac:dyDescent="0.2">
      <c r="A18" s="25"/>
      <c r="B18" s="2">
        <v>0</v>
      </c>
      <c r="C18" s="3">
        <v>0</v>
      </c>
      <c r="D18" s="22">
        <f t="shared" si="0"/>
        <v>0</v>
      </c>
      <c r="E18" s="26">
        <v>0</v>
      </c>
      <c r="G18" s="25"/>
      <c r="H18" s="2">
        <v>0</v>
      </c>
      <c r="I18" s="3">
        <v>0</v>
      </c>
      <c r="J18" s="22">
        <f t="shared" si="1"/>
        <v>0</v>
      </c>
      <c r="K18" s="26">
        <v>0</v>
      </c>
    </row>
    <row r="19" spans="1:11" x14ac:dyDescent="0.2">
      <c r="A19" s="25"/>
      <c r="B19" s="2">
        <v>0</v>
      </c>
      <c r="C19" s="3">
        <v>0</v>
      </c>
      <c r="D19" s="22">
        <f t="shared" si="0"/>
        <v>0</v>
      </c>
      <c r="E19" s="26">
        <v>0</v>
      </c>
      <c r="G19" s="25"/>
      <c r="H19" s="2">
        <v>0</v>
      </c>
      <c r="I19" s="3">
        <v>0</v>
      </c>
      <c r="J19" s="22">
        <f t="shared" si="1"/>
        <v>0</v>
      </c>
      <c r="K19" s="26">
        <v>0</v>
      </c>
    </row>
    <row r="20" spans="1:11" x14ac:dyDescent="0.2">
      <c r="A20" s="25"/>
      <c r="B20" s="2">
        <v>0</v>
      </c>
      <c r="C20" s="3">
        <v>0</v>
      </c>
      <c r="D20" s="22">
        <f t="shared" si="0"/>
        <v>0</v>
      </c>
      <c r="E20" s="26">
        <v>0</v>
      </c>
      <c r="G20" s="25"/>
      <c r="H20" s="2">
        <v>0</v>
      </c>
      <c r="I20" s="3">
        <v>0</v>
      </c>
      <c r="J20" s="22">
        <f t="shared" si="1"/>
        <v>0</v>
      </c>
      <c r="K20" s="26">
        <v>0</v>
      </c>
    </row>
    <row r="21" spans="1:11" x14ac:dyDescent="0.2">
      <c r="A21" s="25"/>
      <c r="B21" s="2">
        <v>0</v>
      </c>
      <c r="C21" s="3">
        <v>0</v>
      </c>
      <c r="D21" s="22">
        <f t="shared" si="0"/>
        <v>0</v>
      </c>
      <c r="E21" s="26">
        <v>0</v>
      </c>
      <c r="G21" s="25"/>
      <c r="H21" s="2">
        <v>0</v>
      </c>
      <c r="I21" s="3">
        <v>0</v>
      </c>
      <c r="J21" s="22">
        <f t="shared" si="1"/>
        <v>0</v>
      </c>
      <c r="K21" s="26">
        <v>0</v>
      </c>
    </row>
    <row r="22" spans="1:11" x14ac:dyDescent="0.2">
      <c r="A22" s="25"/>
      <c r="B22" s="2">
        <v>0</v>
      </c>
      <c r="C22" s="3">
        <v>0</v>
      </c>
      <c r="D22" s="22">
        <f t="shared" si="0"/>
        <v>0</v>
      </c>
      <c r="E22" s="26">
        <v>0</v>
      </c>
      <c r="G22" s="25"/>
      <c r="H22" s="2">
        <v>0</v>
      </c>
      <c r="I22" s="3">
        <v>0</v>
      </c>
      <c r="J22" s="22">
        <f t="shared" si="1"/>
        <v>0</v>
      </c>
      <c r="K22" s="26">
        <v>0</v>
      </c>
    </row>
    <row r="23" spans="1:11" x14ac:dyDescent="0.2">
      <c r="A23" s="25"/>
      <c r="B23" s="2">
        <v>0</v>
      </c>
      <c r="C23" s="3">
        <v>0</v>
      </c>
      <c r="D23" s="22">
        <f t="shared" si="0"/>
        <v>0</v>
      </c>
      <c r="E23" s="26">
        <v>0</v>
      </c>
      <c r="G23" s="25"/>
      <c r="H23" s="2">
        <v>0</v>
      </c>
      <c r="I23" s="3">
        <v>0</v>
      </c>
      <c r="J23" s="22">
        <f t="shared" si="1"/>
        <v>0</v>
      </c>
      <c r="K23" s="26">
        <v>0</v>
      </c>
    </row>
    <row r="24" spans="1:11" x14ac:dyDescent="0.2">
      <c r="A24" s="25"/>
      <c r="B24" s="2">
        <v>0</v>
      </c>
      <c r="C24" s="3">
        <v>0</v>
      </c>
      <c r="D24" s="22">
        <f t="shared" si="0"/>
        <v>0</v>
      </c>
      <c r="E24" s="26">
        <v>0</v>
      </c>
      <c r="G24" s="25"/>
      <c r="H24" s="2">
        <v>0</v>
      </c>
      <c r="I24" s="3">
        <v>0</v>
      </c>
      <c r="J24" s="22">
        <f t="shared" si="1"/>
        <v>0</v>
      </c>
      <c r="K24" s="26">
        <v>0</v>
      </c>
    </row>
    <row r="25" spans="1:11" x14ac:dyDescent="0.2">
      <c r="A25" s="25"/>
      <c r="B25" s="2">
        <v>0</v>
      </c>
      <c r="C25" s="3">
        <v>0</v>
      </c>
      <c r="D25" s="22">
        <f t="shared" si="0"/>
        <v>0</v>
      </c>
      <c r="E25" s="26">
        <v>0</v>
      </c>
      <c r="G25" s="25"/>
      <c r="H25" s="2">
        <v>0</v>
      </c>
      <c r="I25" s="3">
        <v>0</v>
      </c>
      <c r="J25" s="22">
        <f t="shared" si="1"/>
        <v>0</v>
      </c>
      <c r="K25" s="26">
        <v>0</v>
      </c>
    </row>
    <row r="26" spans="1:11" x14ac:dyDescent="0.2">
      <c r="A26" s="25"/>
      <c r="B26" s="2">
        <v>0</v>
      </c>
      <c r="C26" s="3">
        <v>0</v>
      </c>
      <c r="D26" s="22">
        <f t="shared" si="0"/>
        <v>0</v>
      </c>
      <c r="E26" s="26">
        <v>0</v>
      </c>
      <c r="G26" s="25"/>
      <c r="H26" s="2">
        <v>0</v>
      </c>
      <c r="I26" s="3">
        <v>0</v>
      </c>
      <c r="J26" s="22">
        <f t="shared" si="1"/>
        <v>0</v>
      </c>
      <c r="K26" s="26">
        <v>0</v>
      </c>
    </row>
    <row r="27" spans="1:11" x14ac:dyDescent="0.2">
      <c r="A27" s="25"/>
      <c r="B27" s="2">
        <v>0</v>
      </c>
      <c r="C27" s="3">
        <v>0</v>
      </c>
      <c r="D27" s="22">
        <f t="shared" si="0"/>
        <v>0</v>
      </c>
      <c r="E27" s="26">
        <v>0</v>
      </c>
      <c r="G27" s="25"/>
      <c r="H27" s="2">
        <v>0</v>
      </c>
      <c r="I27" s="3">
        <v>0</v>
      </c>
      <c r="J27" s="22">
        <f t="shared" si="1"/>
        <v>0</v>
      </c>
      <c r="K27" s="26">
        <v>0</v>
      </c>
    </row>
    <row r="28" spans="1:11" x14ac:dyDescent="0.2">
      <c r="A28" s="25"/>
      <c r="B28" s="2">
        <v>0</v>
      </c>
      <c r="C28" s="3">
        <v>0</v>
      </c>
      <c r="D28" s="22">
        <f t="shared" si="0"/>
        <v>0</v>
      </c>
      <c r="E28" s="26">
        <v>0</v>
      </c>
      <c r="G28" s="25"/>
      <c r="H28" s="2">
        <v>0</v>
      </c>
      <c r="I28" s="3">
        <v>0</v>
      </c>
      <c r="J28" s="22">
        <f t="shared" si="1"/>
        <v>0</v>
      </c>
      <c r="K28" s="26">
        <v>0</v>
      </c>
    </row>
    <row r="29" spans="1:11" x14ac:dyDescent="0.2">
      <c r="A29" s="25"/>
      <c r="B29" s="2">
        <v>0</v>
      </c>
      <c r="C29" s="3">
        <v>0</v>
      </c>
      <c r="D29" s="22">
        <f t="shared" si="0"/>
        <v>0</v>
      </c>
      <c r="E29" s="26">
        <v>0</v>
      </c>
      <c r="G29" s="25"/>
      <c r="H29" s="2">
        <v>0</v>
      </c>
      <c r="I29" s="3">
        <v>0</v>
      </c>
      <c r="J29" s="22">
        <f t="shared" si="1"/>
        <v>0</v>
      </c>
      <c r="K29" s="26">
        <v>0</v>
      </c>
    </row>
    <row r="30" spans="1:11" x14ac:dyDescent="0.2">
      <c r="A30" s="25"/>
      <c r="B30" s="2">
        <v>0</v>
      </c>
      <c r="C30" s="3">
        <v>0</v>
      </c>
      <c r="D30" s="22">
        <f t="shared" si="0"/>
        <v>0</v>
      </c>
      <c r="E30" s="26">
        <v>0</v>
      </c>
      <c r="G30" s="25"/>
      <c r="H30" s="2">
        <v>0</v>
      </c>
      <c r="I30" s="3">
        <v>0</v>
      </c>
      <c r="J30" s="22">
        <f t="shared" si="1"/>
        <v>0</v>
      </c>
      <c r="K30" s="26">
        <v>0</v>
      </c>
    </row>
    <row r="31" spans="1:11" x14ac:dyDescent="0.2">
      <c r="A31" s="25"/>
      <c r="B31" s="2">
        <v>0</v>
      </c>
      <c r="C31" s="3">
        <v>0</v>
      </c>
      <c r="D31" s="22">
        <f t="shared" si="0"/>
        <v>0</v>
      </c>
      <c r="E31" s="26">
        <v>0</v>
      </c>
      <c r="G31" s="25"/>
      <c r="H31" s="2">
        <v>0</v>
      </c>
      <c r="I31" s="3">
        <v>0</v>
      </c>
      <c r="J31" s="22">
        <f t="shared" si="1"/>
        <v>0</v>
      </c>
      <c r="K31" s="26">
        <v>0</v>
      </c>
    </row>
    <row r="32" spans="1:11" ht="13.5" thickBot="1" x14ac:dyDescent="0.25">
      <c r="A32" s="493"/>
      <c r="B32" s="699">
        <f>SUM(B5:B31)</f>
        <v>0</v>
      </c>
      <c r="C32" s="494">
        <f>SUM(C5:C31)</f>
        <v>0</v>
      </c>
      <c r="D32" s="46">
        <f>(IF(C32&gt;0,B32/C32,0))</f>
        <v>0</v>
      </c>
      <c r="E32" s="47">
        <f>SUM(E5:E31)</f>
        <v>0</v>
      </c>
      <c r="G32" s="493"/>
      <c r="H32" s="699">
        <f>SUM(H5:H31)</f>
        <v>0</v>
      </c>
      <c r="I32" s="496">
        <f>SUM(I5:I31)</f>
        <v>0</v>
      </c>
      <c r="J32" s="46">
        <f>(IF(I32&gt;0,H32/I32,0))</f>
        <v>0</v>
      </c>
      <c r="K32" s="47">
        <f>SUM(K5:K31)</f>
        <v>0</v>
      </c>
    </row>
    <row r="35" spans="1:11" ht="13.5" thickBot="1" x14ac:dyDescent="0.25"/>
    <row r="36" spans="1:11" ht="18" x14ac:dyDescent="0.25">
      <c r="A36" s="1071" t="str">
        <f>budget!K6</f>
        <v>Cur. #3</v>
      </c>
      <c r="B36" s="1072"/>
      <c r="C36" s="1072"/>
      <c r="D36" s="1072"/>
      <c r="E36" s="1073"/>
      <c r="G36" s="1071" t="str">
        <f>budget!M6</f>
        <v>Cur. #4</v>
      </c>
      <c r="H36" s="1072"/>
      <c r="I36" s="1072"/>
      <c r="J36" s="1072"/>
      <c r="K36" s="1073"/>
    </row>
    <row r="37" spans="1:11" ht="38.25" x14ac:dyDescent="0.2">
      <c r="A37" s="23" t="s">
        <v>28</v>
      </c>
      <c r="B37" s="21" t="s">
        <v>106</v>
      </c>
      <c r="C37" s="21" t="s">
        <v>107</v>
      </c>
      <c r="D37" s="21" t="s">
        <v>108</v>
      </c>
      <c r="E37" s="24" t="s">
        <v>109</v>
      </c>
      <c r="G37" s="23" t="s">
        <v>28</v>
      </c>
      <c r="H37" s="21" t="s">
        <v>106</v>
      </c>
      <c r="I37" s="21" t="s">
        <v>107</v>
      </c>
      <c r="J37" s="21" t="s">
        <v>108</v>
      </c>
      <c r="K37" s="24" t="s">
        <v>109</v>
      </c>
    </row>
    <row r="38" spans="1:11" x14ac:dyDescent="0.2">
      <c r="A38" s="25"/>
      <c r="B38" s="2">
        <v>0</v>
      </c>
      <c r="C38" s="3">
        <v>0</v>
      </c>
      <c r="D38" s="22">
        <f>IF(C38&gt;0,B38/C38,0)</f>
        <v>0</v>
      </c>
      <c r="E38" s="26">
        <v>0</v>
      </c>
      <c r="G38" s="7"/>
      <c r="H38" s="2">
        <v>0</v>
      </c>
      <c r="I38" s="3">
        <v>0</v>
      </c>
      <c r="J38" s="22">
        <f>IF(I38&gt;0,H38/I38,0)</f>
        <v>0</v>
      </c>
      <c r="K38" s="26">
        <v>0</v>
      </c>
    </row>
    <row r="39" spans="1:11" x14ac:dyDescent="0.2">
      <c r="A39" s="25"/>
      <c r="B39" s="2">
        <v>0</v>
      </c>
      <c r="C39" s="3">
        <v>0</v>
      </c>
      <c r="D39" s="22">
        <f t="shared" ref="D39:D64" si="2">IF(C39&gt;0,B39/C39,0)</f>
        <v>0</v>
      </c>
      <c r="E39" s="26">
        <v>0</v>
      </c>
      <c r="G39" s="25"/>
      <c r="H39" s="2">
        <v>0</v>
      </c>
      <c r="I39" s="3">
        <v>0</v>
      </c>
      <c r="J39" s="22">
        <f t="shared" ref="J39:J64" si="3">IF(I39&gt;0,H39/I39,0)</f>
        <v>0</v>
      </c>
      <c r="K39" s="26">
        <v>0</v>
      </c>
    </row>
    <row r="40" spans="1:11" x14ac:dyDescent="0.2">
      <c r="A40" s="25"/>
      <c r="B40" s="2">
        <v>0</v>
      </c>
      <c r="C40" s="3">
        <v>0</v>
      </c>
      <c r="D40" s="22">
        <f t="shared" si="2"/>
        <v>0</v>
      </c>
      <c r="E40" s="26">
        <v>0</v>
      </c>
      <c r="G40" s="25"/>
      <c r="H40" s="2">
        <v>0</v>
      </c>
      <c r="I40" s="3">
        <v>0</v>
      </c>
      <c r="J40" s="22">
        <f t="shared" si="3"/>
        <v>0</v>
      </c>
      <c r="K40" s="26">
        <v>0</v>
      </c>
    </row>
    <row r="41" spans="1:11" x14ac:dyDescent="0.2">
      <c r="A41" s="25"/>
      <c r="B41" s="2">
        <v>0</v>
      </c>
      <c r="C41" s="3">
        <v>0</v>
      </c>
      <c r="D41" s="22">
        <f t="shared" si="2"/>
        <v>0</v>
      </c>
      <c r="E41" s="26">
        <v>0</v>
      </c>
      <c r="G41" s="25"/>
      <c r="H41" s="2">
        <v>0</v>
      </c>
      <c r="I41" s="3">
        <v>0</v>
      </c>
      <c r="J41" s="22">
        <f t="shared" si="3"/>
        <v>0</v>
      </c>
      <c r="K41" s="26">
        <v>0</v>
      </c>
    </row>
    <row r="42" spans="1:11" x14ac:dyDescent="0.2">
      <c r="A42" s="25"/>
      <c r="B42" s="2">
        <v>0</v>
      </c>
      <c r="C42" s="3">
        <v>0</v>
      </c>
      <c r="D42" s="22">
        <f t="shared" si="2"/>
        <v>0</v>
      </c>
      <c r="E42" s="26">
        <v>0</v>
      </c>
      <c r="G42" s="25"/>
      <c r="H42" s="2">
        <v>0</v>
      </c>
      <c r="I42" s="3">
        <v>0</v>
      </c>
      <c r="J42" s="22">
        <f t="shared" si="3"/>
        <v>0</v>
      </c>
      <c r="K42" s="26">
        <v>0</v>
      </c>
    </row>
    <row r="43" spans="1:11" x14ac:dyDescent="0.2">
      <c r="A43" s="25"/>
      <c r="B43" s="2">
        <v>0</v>
      </c>
      <c r="C43" s="3">
        <v>0</v>
      </c>
      <c r="D43" s="22">
        <f t="shared" si="2"/>
        <v>0</v>
      </c>
      <c r="E43" s="26">
        <v>0</v>
      </c>
      <c r="G43" s="25"/>
      <c r="H43" s="2">
        <v>0</v>
      </c>
      <c r="I43" s="3">
        <v>0</v>
      </c>
      <c r="J43" s="22">
        <f t="shared" si="3"/>
        <v>0</v>
      </c>
      <c r="K43" s="26">
        <v>0</v>
      </c>
    </row>
    <row r="44" spans="1:11" x14ac:dyDescent="0.2">
      <c r="A44" s="25"/>
      <c r="B44" s="2">
        <v>0</v>
      </c>
      <c r="C44" s="3">
        <v>0</v>
      </c>
      <c r="D44" s="22">
        <f t="shared" si="2"/>
        <v>0</v>
      </c>
      <c r="E44" s="26">
        <v>0</v>
      </c>
      <c r="G44" s="25"/>
      <c r="H44" s="2">
        <v>0</v>
      </c>
      <c r="I44" s="3">
        <v>0</v>
      </c>
      <c r="J44" s="22">
        <f t="shared" si="3"/>
        <v>0</v>
      </c>
      <c r="K44" s="26">
        <v>0</v>
      </c>
    </row>
    <row r="45" spans="1:11" x14ac:dyDescent="0.2">
      <c r="A45" s="25"/>
      <c r="B45" s="2">
        <v>0</v>
      </c>
      <c r="C45" s="3">
        <v>0</v>
      </c>
      <c r="D45" s="22">
        <f t="shared" si="2"/>
        <v>0</v>
      </c>
      <c r="E45" s="26">
        <v>0</v>
      </c>
      <c r="G45" s="25"/>
      <c r="H45" s="2">
        <v>0</v>
      </c>
      <c r="I45" s="3">
        <v>0</v>
      </c>
      <c r="J45" s="22">
        <f t="shared" si="3"/>
        <v>0</v>
      </c>
      <c r="K45" s="26">
        <v>0</v>
      </c>
    </row>
    <row r="46" spans="1:11" x14ac:dyDescent="0.2">
      <c r="A46" s="25"/>
      <c r="B46" s="2">
        <v>0</v>
      </c>
      <c r="C46" s="3">
        <v>0</v>
      </c>
      <c r="D46" s="22">
        <f t="shared" si="2"/>
        <v>0</v>
      </c>
      <c r="E46" s="26">
        <v>0</v>
      </c>
      <c r="G46" s="25"/>
      <c r="H46" s="2">
        <v>0</v>
      </c>
      <c r="I46" s="3">
        <v>0</v>
      </c>
      <c r="J46" s="22">
        <f t="shared" si="3"/>
        <v>0</v>
      </c>
      <c r="K46" s="26">
        <v>0</v>
      </c>
    </row>
    <row r="47" spans="1:11" x14ac:dyDescent="0.2">
      <c r="A47" s="25"/>
      <c r="B47" s="2">
        <v>0</v>
      </c>
      <c r="C47" s="3">
        <v>0</v>
      </c>
      <c r="D47" s="22">
        <f t="shared" si="2"/>
        <v>0</v>
      </c>
      <c r="E47" s="26">
        <v>0</v>
      </c>
      <c r="G47" s="25"/>
      <c r="H47" s="2">
        <v>0</v>
      </c>
      <c r="I47" s="3">
        <v>0</v>
      </c>
      <c r="J47" s="22">
        <f t="shared" si="3"/>
        <v>0</v>
      </c>
      <c r="K47" s="26">
        <v>0</v>
      </c>
    </row>
    <row r="48" spans="1:11" x14ac:dyDescent="0.2">
      <c r="A48" s="25"/>
      <c r="B48" s="2">
        <v>0</v>
      </c>
      <c r="C48" s="3">
        <v>0</v>
      </c>
      <c r="D48" s="22">
        <f t="shared" si="2"/>
        <v>0</v>
      </c>
      <c r="E48" s="26">
        <v>0</v>
      </c>
      <c r="G48" s="25"/>
      <c r="H48" s="2">
        <v>0</v>
      </c>
      <c r="I48" s="3">
        <v>0</v>
      </c>
      <c r="J48" s="22">
        <f t="shared" si="3"/>
        <v>0</v>
      </c>
      <c r="K48" s="26">
        <v>0</v>
      </c>
    </row>
    <row r="49" spans="1:11" x14ac:dyDescent="0.2">
      <c r="A49" s="25"/>
      <c r="B49" s="2">
        <v>0</v>
      </c>
      <c r="C49" s="3">
        <v>0</v>
      </c>
      <c r="D49" s="22">
        <f t="shared" si="2"/>
        <v>0</v>
      </c>
      <c r="E49" s="26">
        <v>0</v>
      </c>
      <c r="G49" s="25"/>
      <c r="H49" s="2">
        <v>0</v>
      </c>
      <c r="I49" s="3">
        <v>0</v>
      </c>
      <c r="J49" s="22">
        <f t="shared" si="3"/>
        <v>0</v>
      </c>
      <c r="K49" s="26">
        <v>0</v>
      </c>
    </row>
    <row r="50" spans="1:11" x14ac:dyDescent="0.2">
      <c r="A50" s="25"/>
      <c r="B50" s="2">
        <v>0</v>
      </c>
      <c r="C50" s="3">
        <v>0</v>
      </c>
      <c r="D50" s="22">
        <f t="shared" si="2"/>
        <v>0</v>
      </c>
      <c r="E50" s="26">
        <v>0</v>
      </c>
      <c r="G50" s="25"/>
      <c r="H50" s="2">
        <v>0</v>
      </c>
      <c r="I50" s="3">
        <v>0</v>
      </c>
      <c r="J50" s="22">
        <f t="shared" si="3"/>
        <v>0</v>
      </c>
      <c r="K50" s="26">
        <v>0</v>
      </c>
    </row>
    <row r="51" spans="1:11" x14ac:dyDescent="0.2">
      <c r="A51" s="25"/>
      <c r="B51" s="2">
        <v>0</v>
      </c>
      <c r="C51" s="3">
        <v>0</v>
      </c>
      <c r="D51" s="22">
        <f t="shared" si="2"/>
        <v>0</v>
      </c>
      <c r="E51" s="26">
        <v>0</v>
      </c>
      <c r="G51" s="25"/>
      <c r="H51" s="2">
        <v>0</v>
      </c>
      <c r="I51" s="3">
        <v>0</v>
      </c>
      <c r="J51" s="22">
        <f t="shared" si="3"/>
        <v>0</v>
      </c>
      <c r="K51" s="26">
        <v>0</v>
      </c>
    </row>
    <row r="52" spans="1:11" x14ac:dyDescent="0.2">
      <c r="A52" s="25"/>
      <c r="B52" s="2">
        <v>0</v>
      </c>
      <c r="C52" s="3">
        <v>0</v>
      </c>
      <c r="D52" s="22">
        <f t="shared" si="2"/>
        <v>0</v>
      </c>
      <c r="E52" s="26">
        <v>0</v>
      </c>
      <c r="G52" s="25"/>
      <c r="H52" s="2">
        <v>0</v>
      </c>
      <c r="I52" s="3">
        <v>0</v>
      </c>
      <c r="J52" s="22">
        <f t="shared" si="3"/>
        <v>0</v>
      </c>
      <c r="K52" s="26">
        <v>0</v>
      </c>
    </row>
    <row r="53" spans="1:11" x14ac:dyDescent="0.2">
      <c r="A53" s="25"/>
      <c r="B53" s="2">
        <v>0</v>
      </c>
      <c r="C53" s="3">
        <v>0</v>
      </c>
      <c r="D53" s="22">
        <f t="shared" si="2"/>
        <v>0</v>
      </c>
      <c r="E53" s="26">
        <v>0</v>
      </c>
      <c r="G53" s="25"/>
      <c r="H53" s="2">
        <v>0</v>
      </c>
      <c r="I53" s="3">
        <v>0</v>
      </c>
      <c r="J53" s="22">
        <f t="shared" si="3"/>
        <v>0</v>
      </c>
      <c r="K53" s="26">
        <v>0</v>
      </c>
    </row>
    <row r="54" spans="1:11" x14ac:dyDescent="0.2">
      <c r="A54" s="25"/>
      <c r="B54" s="2">
        <v>0</v>
      </c>
      <c r="C54" s="3">
        <v>0</v>
      </c>
      <c r="D54" s="22">
        <f t="shared" si="2"/>
        <v>0</v>
      </c>
      <c r="E54" s="26">
        <v>0</v>
      </c>
      <c r="G54" s="25"/>
      <c r="H54" s="2">
        <v>0</v>
      </c>
      <c r="I54" s="3">
        <v>0</v>
      </c>
      <c r="J54" s="22">
        <f t="shared" si="3"/>
        <v>0</v>
      </c>
      <c r="K54" s="26">
        <v>0</v>
      </c>
    </row>
    <row r="55" spans="1:11" x14ac:dyDescent="0.2">
      <c r="A55" s="25"/>
      <c r="B55" s="2">
        <v>0</v>
      </c>
      <c r="C55" s="3">
        <v>0</v>
      </c>
      <c r="D55" s="22">
        <f t="shared" si="2"/>
        <v>0</v>
      </c>
      <c r="E55" s="26">
        <v>0</v>
      </c>
      <c r="G55" s="25"/>
      <c r="H55" s="2">
        <v>0</v>
      </c>
      <c r="I55" s="3">
        <v>0</v>
      </c>
      <c r="J55" s="22">
        <f t="shared" si="3"/>
        <v>0</v>
      </c>
      <c r="K55" s="26">
        <v>0</v>
      </c>
    </row>
    <row r="56" spans="1:11" x14ac:dyDescent="0.2">
      <c r="A56" s="25"/>
      <c r="B56" s="2">
        <v>0</v>
      </c>
      <c r="C56" s="3">
        <v>0</v>
      </c>
      <c r="D56" s="22">
        <f t="shared" si="2"/>
        <v>0</v>
      </c>
      <c r="E56" s="26">
        <v>0</v>
      </c>
      <c r="G56" s="25"/>
      <c r="H56" s="2">
        <v>0</v>
      </c>
      <c r="I56" s="3">
        <v>0</v>
      </c>
      <c r="J56" s="22">
        <f t="shared" si="3"/>
        <v>0</v>
      </c>
      <c r="K56" s="26">
        <v>0</v>
      </c>
    </row>
    <row r="57" spans="1:11" x14ac:dyDescent="0.2">
      <c r="A57" s="25"/>
      <c r="B57" s="2">
        <v>0</v>
      </c>
      <c r="C57" s="3">
        <v>0</v>
      </c>
      <c r="D57" s="22">
        <f t="shared" si="2"/>
        <v>0</v>
      </c>
      <c r="E57" s="26">
        <v>0</v>
      </c>
      <c r="G57" s="25"/>
      <c r="H57" s="2">
        <v>0</v>
      </c>
      <c r="I57" s="3">
        <v>0</v>
      </c>
      <c r="J57" s="22">
        <f t="shared" si="3"/>
        <v>0</v>
      </c>
      <c r="K57" s="26">
        <v>0</v>
      </c>
    </row>
    <row r="58" spans="1:11" x14ac:dyDescent="0.2">
      <c r="A58" s="25"/>
      <c r="B58" s="2">
        <v>0</v>
      </c>
      <c r="C58" s="3">
        <v>0</v>
      </c>
      <c r="D58" s="22">
        <f t="shared" si="2"/>
        <v>0</v>
      </c>
      <c r="E58" s="26">
        <v>0</v>
      </c>
      <c r="G58" s="25"/>
      <c r="H58" s="2">
        <v>0</v>
      </c>
      <c r="I58" s="3">
        <v>0</v>
      </c>
      <c r="J58" s="22">
        <f t="shared" si="3"/>
        <v>0</v>
      </c>
      <c r="K58" s="26">
        <v>0</v>
      </c>
    </row>
    <row r="59" spans="1:11" x14ac:dyDescent="0.2">
      <c r="A59" s="25"/>
      <c r="B59" s="2">
        <v>0</v>
      </c>
      <c r="C59" s="3">
        <v>0</v>
      </c>
      <c r="D59" s="22">
        <f t="shared" si="2"/>
        <v>0</v>
      </c>
      <c r="E59" s="26">
        <v>0</v>
      </c>
      <c r="G59" s="25"/>
      <c r="H59" s="2">
        <v>0</v>
      </c>
      <c r="I59" s="3">
        <v>0</v>
      </c>
      <c r="J59" s="22">
        <f t="shared" si="3"/>
        <v>0</v>
      </c>
      <c r="K59" s="26">
        <v>0</v>
      </c>
    </row>
    <row r="60" spans="1:11" x14ac:dyDescent="0.2">
      <c r="A60" s="25"/>
      <c r="B60" s="2">
        <v>0</v>
      </c>
      <c r="C60" s="3">
        <v>0</v>
      </c>
      <c r="D60" s="22">
        <f t="shared" si="2"/>
        <v>0</v>
      </c>
      <c r="E60" s="26">
        <v>0</v>
      </c>
      <c r="G60" s="25"/>
      <c r="H60" s="2">
        <v>0</v>
      </c>
      <c r="I60" s="3">
        <v>0</v>
      </c>
      <c r="J60" s="22">
        <f t="shared" si="3"/>
        <v>0</v>
      </c>
      <c r="K60" s="26">
        <v>0</v>
      </c>
    </row>
    <row r="61" spans="1:11" x14ac:dyDescent="0.2">
      <c r="A61" s="25"/>
      <c r="B61" s="2">
        <v>0</v>
      </c>
      <c r="C61" s="3">
        <v>0</v>
      </c>
      <c r="D61" s="22">
        <f t="shared" si="2"/>
        <v>0</v>
      </c>
      <c r="E61" s="26">
        <v>0</v>
      </c>
      <c r="G61" s="25"/>
      <c r="H61" s="2">
        <v>0</v>
      </c>
      <c r="I61" s="3">
        <v>0</v>
      </c>
      <c r="J61" s="22">
        <f t="shared" si="3"/>
        <v>0</v>
      </c>
      <c r="K61" s="26">
        <v>0</v>
      </c>
    </row>
    <row r="62" spans="1:11" x14ac:dyDescent="0.2">
      <c r="A62" s="25"/>
      <c r="B62" s="2">
        <v>0</v>
      </c>
      <c r="C62" s="3">
        <v>0</v>
      </c>
      <c r="D62" s="22">
        <f t="shared" si="2"/>
        <v>0</v>
      </c>
      <c r="E62" s="26">
        <v>0</v>
      </c>
      <c r="G62" s="25"/>
      <c r="H62" s="2">
        <v>0</v>
      </c>
      <c r="I62" s="3">
        <v>0</v>
      </c>
      <c r="J62" s="22">
        <f t="shared" si="3"/>
        <v>0</v>
      </c>
      <c r="K62" s="26">
        <v>0</v>
      </c>
    </row>
    <row r="63" spans="1:11" x14ac:dyDescent="0.2">
      <c r="A63" s="25"/>
      <c r="B63" s="2">
        <v>0</v>
      </c>
      <c r="C63" s="3">
        <v>0</v>
      </c>
      <c r="D63" s="22">
        <f t="shared" si="2"/>
        <v>0</v>
      </c>
      <c r="E63" s="26">
        <v>0</v>
      </c>
      <c r="G63" s="25"/>
      <c r="H63" s="2">
        <v>0</v>
      </c>
      <c r="I63" s="3">
        <v>0</v>
      </c>
      <c r="J63" s="22">
        <f t="shared" si="3"/>
        <v>0</v>
      </c>
      <c r="K63" s="26">
        <v>0</v>
      </c>
    </row>
    <row r="64" spans="1:11" x14ac:dyDescent="0.2">
      <c r="A64" s="25"/>
      <c r="B64" s="2">
        <v>0</v>
      </c>
      <c r="C64" s="3">
        <v>0</v>
      </c>
      <c r="D64" s="22">
        <f t="shared" si="2"/>
        <v>0</v>
      </c>
      <c r="E64" s="26">
        <v>0</v>
      </c>
      <c r="G64" s="25"/>
      <c r="H64" s="2">
        <v>0</v>
      </c>
      <c r="I64" s="3">
        <v>0</v>
      </c>
      <c r="J64" s="22">
        <f t="shared" si="3"/>
        <v>0</v>
      </c>
      <c r="K64" s="26">
        <v>0</v>
      </c>
    </row>
    <row r="65" spans="1:11" ht="13.5" thickBot="1" x14ac:dyDescent="0.25">
      <c r="A65" s="495"/>
      <c r="B65" s="699">
        <f>SUM(B38:B64)</f>
        <v>0</v>
      </c>
      <c r="C65" s="496">
        <f>SUM(C38:C64)</f>
        <v>0</v>
      </c>
      <c r="D65" s="46">
        <f>(IF(C65&gt;0,B65/C65,0))</f>
        <v>0</v>
      </c>
      <c r="E65" s="47">
        <f>SUM(E38:E64)</f>
        <v>0</v>
      </c>
      <c r="G65" s="495"/>
      <c r="H65" s="699">
        <f>SUM(H38:H64)</f>
        <v>0</v>
      </c>
      <c r="I65" s="496">
        <f>SUM(I38:I64)</f>
        <v>0</v>
      </c>
      <c r="J65" s="46">
        <f>(IF(I65&gt;0,H65/I65,0))</f>
        <v>0</v>
      </c>
      <c r="K65" s="47">
        <f>SUM(K38:K64)</f>
        <v>0</v>
      </c>
    </row>
  </sheetData>
  <mergeCells count="4">
    <mergeCell ref="A3:E3"/>
    <mergeCell ref="G3:K3"/>
    <mergeCell ref="A36:E36"/>
    <mergeCell ref="G36:K36"/>
  </mergeCells>
  <pageMargins left="0.7" right="0.7" top="0.75" bottom="0.75" header="0.3" footer="0.3"/>
  <pageSetup scale="7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K394"/>
  <sheetViews>
    <sheetView workbookViewId="0">
      <selection activeCell="C138" sqref="C138"/>
    </sheetView>
  </sheetViews>
  <sheetFormatPr defaultRowHeight="12.75" x14ac:dyDescent="0.2"/>
  <cols>
    <col min="1" max="1" width="21.7109375" customWidth="1"/>
    <col min="2" max="2" width="8.140625" customWidth="1"/>
    <col min="3" max="3" width="9.28515625" customWidth="1"/>
    <col min="4" max="4" width="11.42578125" customWidth="1"/>
    <col min="5" max="5" width="8.5703125" customWidth="1"/>
    <col min="6" max="6" width="45.140625" customWidth="1"/>
    <col min="7" max="7" width="12.140625" customWidth="1"/>
    <col min="8" max="8" width="8.140625" customWidth="1"/>
    <col min="9" max="9" width="12.28515625" customWidth="1"/>
    <col min="10" max="11" width="13.28515625" customWidth="1"/>
  </cols>
  <sheetData>
    <row r="1" spans="1:11" ht="21" thickBot="1" x14ac:dyDescent="0.35">
      <c r="A1" s="1074" t="s">
        <v>255</v>
      </c>
      <c r="B1" s="1075"/>
      <c r="C1" s="1075"/>
      <c r="D1" s="1075"/>
      <c r="E1" s="1076"/>
      <c r="F1" s="604"/>
    </row>
    <row r="2" spans="1:11" ht="18" x14ac:dyDescent="0.25">
      <c r="A2" s="1077" t="str">
        <f>budget!A3</f>
        <v>(Program title / year / semester)</v>
      </c>
      <c r="B2" s="1078"/>
      <c r="C2" s="1078"/>
      <c r="D2" s="1078"/>
      <c r="E2" s="1079"/>
      <c r="F2" s="604"/>
      <c r="G2" s="1069" t="s">
        <v>270</v>
      </c>
      <c r="H2" s="1070"/>
      <c r="I2" s="676" t="str">
        <f>budget!K4</f>
        <v>EUR</v>
      </c>
    </row>
    <row r="3" spans="1:11" ht="18.75" thickBot="1" x14ac:dyDescent="0.3">
      <c r="A3" s="1080" t="str">
        <f>budget!A5</f>
        <v>(Faculty Name #2)</v>
      </c>
      <c r="B3" s="1081"/>
      <c r="C3" s="1081"/>
      <c r="D3" s="1081"/>
      <c r="E3" s="1082"/>
      <c r="F3" s="604"/>
      <c r="G3" s="674" t="s">
        <v>271</v>
      </c>
      <c r="H3" s="675"/>
      <c r="I3" s="677">
        <f>budget!K5</f>
        <v>0.85</v>
      </c>
    </row>
    <row r="4" spans="1:11" s="679" customFormat="1" ht="16.5" thickBot="1" x14ac:dyDescent="0.3">
      <c r="A4"/>
      <c r="B4"/>
      <c r="C4"/>
      <c r="D4"/>
      <c r="E4"/>
      <c r="F4"/>
      <c r="G4"/>
      <c r="H4"/>
      <c r="I4"/>
      <c r="J4"/>
      <c r="K4"/>
    </row>
    <row r="5" spans="1:11" s="654" customFormat="1" ht="13.5" thickBot="1" x14ac:dyDescent="0.25">
      <c r="B5" s="1067" t="s">
        <v>251</v>
      </c>
      <c r="C5" s="1068"/>
      <c r="D5" s="1064" t="s">
        <v>249</v>
      </c>
      <c r="E5" s="1065"/>
      <c r="F5" s="1066"/>
      <c r="G5" s="1059" t="s">
        <v>247</v>
      </c>
      <c r="H5" s="1060"/>
      <c r="I5" s="1061"/>
      <c r="J5" s="1062" t="s">
        <v>248</v>
      </c>
      <c r="K5" s="1063"/>
    </row>
    <row r="6" spans="1:11" s="654" customFormat="1" ht="46.5" x14ac:dyDescent="0.35">
      <c r="A6" s="689" t="s">
        <v>252</v>
      </c>
      <c r="B6" s="667" t="s">
        <v>110</v>
      </c>
      <c r="C6" s="667" t="s">
        <v>111</v>
      </c>
      <c r="D6" s="667" t="s">
        <v>28</v>
      </c>
      <c r="E6" s="670" t="s">
        <v>29</v>
      </c>
      <c r="F6" s="667" t="s">
        <v>246</v>
      </c>
      <c r="G6" s="668" t="str">
        <f>$I$2</f>
        <v>EUR</v>
      </c>
      <c r="H6" s="669" t="s">
        <v>269</v>
      </c>
      <c r="I6" s="668" t="s">
        <v>189</v>
      </c>
      <c r="J6" s="668" t="s">
        <v>189</v>
      </c>
      <c r="K6" s="668" t="str">
        <f>budget!K4</f>
        <v>EUR</v>
      </c>
    </row>
    <row r="7" spans="1:11" s="678" customFormat="1" x14ac:dyDescent="0.2">
      <c r="A7" s="1" t="str">
        <f>budget!A21</f>
        <v>AIRFARE</v>
      </c>
      <c r="B7" s="655">
        <f>budget!AB27</f>
        <v>0</v>
      </c>
      <c r="C7" s="655">
        <f>budget!AC27</f>
        <v>0</v>
      </c>
      <c r="D7" s="1"/>
      <c r="E7" s="1"/>
      <c r="F7" s="1"/>
      <c r="G7" s="656">
        <v>0</v>
      </c>
      <c r="H7" s="1">
        <f>$I$3</f>
        <v>0.85</v>
      </c>
      <c r="I7" s="655">
        <f>G7/H7</f>
        <v>0</v>
      </c>
      <c r="J7" s="666"/>
      <c r="K7" s="666"/>
    </row>
    <row r="8" spans="1:11" x14ac:dyDescent="0.2">
      <c r="A8" s="665"/>
      <c r="B8" s="665"/>
      <c r="C8" s="665"/>
      <c r="D8" s="1"/>
      <c r="E8" s="1"/>
      <c r="F8" s="1"/>
      <c r="G8" s="656">
        <v>0</v>
      </c>
      <c r="H8" s="1">
        <f>$I$3</f>
        <v>0.85</v>
      </c>
      <c r="I8" s="655">
        <f>G8/H8</f>
        <v>0</v>
      </c>
      <c r="J8" s="666"/>
      <c r="K8" s="666"/>
    </row>
    <row r="9" spans="1:11" x14ac:dyDescent="0.2">
      <c r="A9" s="665"/>
      <c r="B9" s="665"/>
      <c r="C9" s="665"/>
      <c r="D9" s="1"/>
      <c r="E9" s="1"/>
      <c r="F9" s="1"/>
      <c r="G9" s="656">
        <v>0</v>
      </c>
      <c r="H9" s="1">
        <f>$I$3</f>
        <v>0.85</v>
      </c>
      <c r="I9" s="655">
        <f>G9/H9</f>
        <v>0</v>
      </c>
      <c r="J9" s="666"/>
      <c r="K9" s="666"/>
    </row>
    <row r="10" spans="1:11" x14ac:dyDescent="0.2">
      <c r="A10" s="665"/>
      <c r="B10" s="665"/>
      <c r="C10" s="665"/>
      <c r="D10" s="1"/>
      <c r="E10" s="1"/>
      <c r="F10" s="1"/>
      <c r="G10" s="656">
        <v>0</v>
      </c>
      <c r="H10" s="1">
        <f>$I$3</f>
        <v>0.85</v>
      </c>
      <c r="I10" s="655">
        <f>G10/H10</f>
        <v>0</v>
      </c>
      <c r="J10" s="666"/>
      <c r="K10" s="666"/>
    </row>
    <row r="11" spans="1:11" x14ac:dyDescent="0.2">
      <c r="A11" s="657"/>
      <c r="B11" s="657"/>
      <c r="C11" s="657"/>
      <c r="D11" s="657"/>
      <c r="E11" s="657"/>
      <c r="F11" s="662" t="s">
        <v>321</v>
      </c>
      <c r="G11" s="657"/>
      <c r="H11" s="657"/>
      <c r="I11" s="658">
        <f>SUM(I7:I10)</f>
        <v>0</v>
      </c>
      <c r="J11" s="663">
        <f>B7+C7-I11</f>
        <v>0</v>
      </c>
      <c r="K11" s="664">
        <f>J11*$I$3</f>
        <v>0</v>
      </c>
    </row>
    <row r="12" spans="1:11" x14ac:dyDescent="0.2">
      <c r="A12" s="1" t="str">
        <f>budget!A51</f>
        <v>GROUP TRANSPORT</v>
      </c>
      <c r="B12" s="655">
        <f>budget!AB79</f>
        <v>0</v>
      </c>
      <c r="C12" s="655">
        <f>budget!AC79</f>
        <v>0</v>
      </c>
      <c r="D12" s="1"/>
      <c r="E12" s="1"/>
      <c r="F12" s="1"/>
      <c r="G12" s="656">
        <v>0</v>
      </c>
      <c r="H12" s="1">
        <f t="shared" ref="H12:H42" si="0">$I$3</f>
        <v>0.85</v>
      </c>
      <c r="I12" s="655">
        <f t="shared" ref="I12:I42" si="1">G12/H12</f>
        <v>0</v>
      </c>
      <c r="J12" s="665"/>
      <c r="K12" s="665"/>
    </row>
    <row r="13" spans="1:11" s="654" customFormat="1" x14ac:dyDescent="0.2">
      <c r="A13" s="665"/>
      <c r="B13" s="665"/>
      <c r="C13" s="665"/>
      <c r="D13" s="1"/>
      <c r="E13" s="1"/>
      <c r="F13" s="1"/>
      <c r="G13" s="656">
        <v>0</v>
      </c>
      <c r="H13" s="1">
        <f t="shared" si="0"/>
        <v>0.85</v>
      </c>
      <c r="I13" s="655">
        <f t="shared" si="1"/>
        <v>0</v>
      </c>
      <c r="J13" s="665"/>
      <c r="K13" s="665"/>
    </row>
    <row r="14" spans="1:11" s="654" customFormat="1" x14ac:dyDescent="0.2">
      <c r="A14" s="665"/>
      <c r="B14" s="665"/>
      <c r="C14" s="665"/>
      <c r="D14" s="1"/>
      <c r="E14" s="1"/>
      <c r="F14" s="1"/>
      <c r="G14" s="656">
        <v>0</v>
      </c>
      <c r="H14" s="1">
        <f t="shared" si="0"/>
        <v>0.85</v>
      </c>
      <c r="I14" s="655">
        <f t="shared" si="1"/>
        <v>0</v>
      </c>
      <c r="J14" s="665"/>
      <c r="K14" s="665"/>
    </row>
    <row r="15" spans="1:11" s="678" customFormat="1" x14ac:dyDescent="0.2">
      <c r="A15" s="665"/>
      <c r="B15" s="665"/>
      <c r="C15" s="665"/>
      <c r="D15" s="1"/>
      <c r="E15" s="1"/>
      <c r="F15" s="1"/>
      <c r="G15" s="656">
        <v>0</v>
      </c>
      <c r="H15" s="1">
        <f t="shared" si="0"/>
        <v>0.85</v>
      </c>
      <c r="I15" s="655">
        <f t="shared" si="1"/>
        <v>0</v>
      </c>
      <c r="J15" s="665"/>
      <c r="K15" s="665"/>
    </row>
    <row r="16" spans="1:11" x14ac:dyDescent="0.2">
      <c r="A16" s="665"/>
      <c r="B16" s="665"/>
      <c r="C16" s="665"/>
      <c r="D16" s="1"/>
      <c r="E16" s="1"/>
      <c r="F16" s="1"/>
      <c r="G16" s="656">
        <v>0</v>
      </c>
      <c r="H16" s="1">
        <f t="shared" si="0"/>
        <v>0.85</v>
      </c>
      <c r="I16" s="655">
        <f t="shared" si="1"/>
        <v>0</v>
      </c>
      <c r="J16" s="665"/>
      <c r="K16" s="665"/>
    </row>
    <row r="17" spans="1:11" x14ac:dyDescent="0.2">
      <c r="A17" s="665"/>
      <c r="B17" s="665"/>
      <c r="C17" s="665"/>
      <c r="D17" s="1"/>
      <c r="E17" s="1"/>
      <c r="F17" s="1"/>
      <c r="G17" s="656">
        <v>0</v>
      </c>
      <c r="H17" s="1">
        <f t="shared" si="0"/>
        <v>0.85</v>
      </c>
      <c r="I17" s="655">
        <f t="shared" si="1"/>
        <v>0</v>
      </c>
      <c r="J17" s="665"/>
      <c r="K17" s="665"/>
    </row>
    <row r="18" spans="1:11" x14ac:dyDescent="0.2">
      <c r="A18" s="665"/>
      <c r="B18" s="665"/>
      <c r="C18" s="665"/>
      <c r="D18" s="1"/>
      <c r="E18" s="1"/>
      <c r="F18" s="1"/>
      <c r="G18" s="656">
        <v>0</v>
      </c>
      <c r="H18" s="1">
        <f t="shared" si="0"/>
        <v>0.85</v>
      </c>
      <c r="I18" s="655">
        <f t="shared" si="1"/>
        <v>0</v>
      </c>
      <c r="J18" s="665"/>
      <c r="K18" s="665"/>
    </row>
    <row r="19" spans="1:11" x14ac:dyDescent="0.2">
      <c r="A19" s="665"/>
      <c r="B19" s="665"/>
      <c r="C19" s="665"/>
      <c r="D19" s="1"/>
      <c r="E19" s="1"/>
      <c r="F19" s="1"/>
      <c r="G19" s="656">
        <v>0</v>
      </c>
      <c r="H19" s="1">
        <f t="shared" si="0"/>
        <v>0.85</v>
      </c>
      <c r="I19" s="655">
        <f t="shared" si="1"/>
        <v>0</v>
      </c>
      <c r="J19" s="665"/>
      <c r="K19" s="665"/>
    </row>
    <row r="20" spans="1:11" x14ac:dyDescent="0.2">
      <c r="A20" s="665"/>
      <c r="B20" s="665"/>
      <c r="C20" s="665"/>
      <c r="D20" s="1"/>
      <c r="E20" s="1"/>
      <c r="F20" s="1"/>
      <c r="G20" s="656">
        <v>0</v>
      </c>
      <c r="H20" s="1">
        <f t="shared" si="0"/>
        <v>0.85</v>
      </c>
      <c r="I20" s="655">
        <f t="shared" si="1"/>
        <v>0</v>
      </c>
      <c r="J20" s="665"/>
      <c r="K20" s="665"/>
    </row>
    <row r="21" spans="1:11" x14ac:dyDescent="0.2">
      <c r="A21" s="665"/>
      <c r="B21" s="665"/>
      <c r="C21" s="665"/>
      <c r="D21" s="1"/>
      <c r="E21" s="1"/>
      <c r="F21" s="1"/>
      <c r="G21" s="656">
        <v>0</v>
      </c>
      <c r="H21" s="1">
        <f t="shared" si="0"/>
        <v>0.85</v>
      </c>
      <c r="I21" s="655">
        <f t="shared" si="1"/>
        <v>0</v>
      </c>
      <c r="J21" s="665"/>
      <c r="K21" s="665"/>
    </row>
    <row r="22" spans="1:11" x14ac:dyDescent="0.2">
      <c r="A22" s="665"/>
      <c r="B22" s="665"/>
      <c r="C22" s="665"/>
      <c r="D22" s="1"/>
      <c r="E22" s="1"/>
      <c r="F22" s="1"/>
      <c r="G22" s="656">
        <v>0</v>
      </c>
      <c r="H22" s="1">
        <f t="shared" si="0"/>
        <v>0.85</v>
      </c>
      <c r="I22" s="655">
        <f t="shared" si="1"/>
        <v>0</v>
      </c>
      <c r="J22" s="665"/>
      <c r="K22" s="665"/>
    </row>
    <row r="23" spans="1:11" x14ac:dyDescent="0.2">
      <c r="A23" s="665"/>
      <c r="B23" s="665"/>
      <c r="C23" s="665"/>
      <c r="D23" s="1"/>
      <c r="E23" s="1"/>
      <c r="F23" s="1"/>
      <c r="G23" s="656">
        <v>0</v>
      </c>
      <c r="H23" s="1">
        <f t="shared" si="0"/>
        <v>0.85</v>
      </c>
      <c r="I23" s="655">
        <f t="shared" si="1"/>
        <v>0</v>
      </c>
      <c r="J23" s="665"/>
      <c r="K23" s="665"/>
    </row>
    <row r="24" spans="1:11" x14ac:dyDescent="0.2">
      <c r="A24" s="665"/>
      <c r="B24" s="665"/>
      <c r="C24" s="665"/>
      <c r="D24" s="1"/>
      <c r="E24" s="1"/>
      <c r="F24" s="1"/>
      <c r="G24" s="656">
        <v>0</v>
      </c>
      <c r="H24" s="1">
        <f t="shared" si="0"/>
        <v>0.85</v>
      </c>
      <c r="I24" s="655">
        <f t="shared" si="1"/>
        <v>0</v>
      </c>
      <c r="J24" s="665"/>
      <c r="K24" s="665"/>
    </row>
    <row r="25" spans="1:11" x14ac:dyDescent="0.2">
      <c r="A25" s="665"/>
      <c r="B25" s="665"/>
      <c r="C25" s="665"/>
      <c r="D25" s="1"/>
      <c r="E25" s="1"/>
      <c r="F25" s="1"/>
      <c r="G25" s="656">
        <v>0</v>
      </c>
      <c r="H25" s="1">
        <f t="shared" si="0"/>
        <v>0.85</v>
      </c>
      <c r="I25" s="655">
        <f t="shared" si="1"/>
        <v>0</v>
      </c>
      <c r="J25" s="665"/>
      <c r="K25" s="665"/>
    </row>
    <row r="26" spans="1:11" x14ac:dyDescent="0.2">
      <c r="A26" s="665"/>
      <c r="B26" s="665"/>
      <c r="C26" s="665"/>
      <c r="D26" s="1"/>
      <c r="E26" s="1"/>
      <c r="F26" s="1"/>
      <c r="G26" s="656">
        <v>0</v>
      </c>
      <c r="H26" s="1">
        <f t="shared" si="0"/>
        <v>0.85</v>
      </c>
      <c r="I26" s="655">
        <f t="shared" si="1"/>
        <v>0</v>
      </c>
      <c r="J26" s="665"/>
      <c r="K26" s="665"/>
    </row>
    <row r="27" spans="1:11" x14ac:dyDescent="0.2">
      <c r="A27" s="665"/>
      <c r="B27" s="665"/>
      <c r="C27" s="665"/>
      <c r="D27" s="1"/>
      <c r="E27" s="1"/>
      <c r="F27" s="1"/>
      <c r="G27" s="656">
        <v>0</v>
      </c>
      <c r="H27" s="1">
        <f t="shared" si="0"/>
        <v>0.85</v>
      </c>
      <c r="I27" s="655">
        <f t="shared" si="1"/>
        <v>0</v>
      </c>
      <c r="J27" s="665"/>
      <c r="K27" s="665"/>
    </row>
    <row r="28" spans="1:11" x14ac:dyDescent="0.2">
      <c r="A28" s="665"/>
      <c r="B28" s="665"/>
      <c r="C28" s="665"/>
      <c r="D28" s="1"/>
      <c r="E28" s="1"/>
      <c r="F28" s="1"/>
      <c r="G28" s="656">
        <v>0</v>
      </c>
      <c r="H28" s="1">
        <f t="shared" si="0"/>
        <v>0.85</v>
      </c>
      <c r="I28" s="655">
        <f t="shared" si="1"/>
        <v>0</v>
      </c>
      <c r="J28" s="665"/>
      <c r="K28" s="665"/>
    </row>
    <row r="29" spans="1:11" x14ac:dyDescent="0.2">
      <c r="A29" s="665"/>
      <c r="B29" s="665"/>
      <c r="C29" s="665"/>
      <c r="D29" s="1"/>
      <c r="E29" s="1"/>
      <c r="F29" s="1"/>
      <c r="G29" s="656">
        <v>0</v>
      </c>
      <c r="H29" s="1">
        <f t="shared" si="0"/>
        <v>0.85</v>
      </c>
      <c r="I29" s="655">
        <f t="shared" si="1"/>
        <v>0</v>
      </c>
      <c r="J29" s="665"/>
      <c r="K29" s="665"/>
    </row>
    <row r="30" spans="1:11" x14ac:dyDescent="0.2">
      <c r="A30" s="665"/>
      <c r="B30" s="665"/>
      <c r="C30" s="665"/>
      <c r="D30" s="1"/>
      <c r="E30" s="1"/>
      <c r="F30" s="1"/>
      <c r="G30" s="656">
        <v>0</v>
      </c>
      <c r="H30" s="1">
        <f t="shared" si="0"/>
        <v>0.85</v>
      </c>
      <c r="I30" s="655">
        <f t="shared" si="1"/>
        <v>0</v>
      </c>
      <c r="J30" s="665"/>
      <c r="K30" s="665"/>
    </row>
    <row r="31" spans="1:11" x14ac:dyDescent="0.2">
      <c r="A31" s="665"/>
      <c r="B31" s="665"/>
      <c r="C31" s="665"/>
      <c r="D31" s="1"/>
      <c r="E31" s="1"/>
      <c r="F31" s="1"/>
      <c r="G31" s="656">
        <v>0</v>
      </c>
      <c r="H31" s="1">
        <f t="shared" si="0"/>
        <v>0.85</v>
      </c>
      <c r="I31" s="655">
        <f t="shared" si="1"/>
        <v>0</v>
      </c>
      <c r="J31" s="665"/>
      <c r="K31" s="665"/>
    </row>
    <row r="32" spans="1:11" x14ac:dyDescent="0.2">
      <c r="A32" s="665"/>
      <c r="B32" s="665"/>
      <c r="C32" s="665"/>
      <c r="D32" s="1"/>
      <c r="E32" s="1"/>
      <c r="F32" s="1"/>
      <c r="G32" s="656">
        <v>0</v>
      </c>
      <c r="H32" s="1">
        <f t="shared" si="0"/>
        <v>0.85</v>
      </c>
      <c r="I32" s="655">
        <f t="shared" si="1"/>
        <v>0</v>
      </c>
      <c r="J32" s="665"/>
      <c r="K32" s="665"/>
    </row>
    <row r="33" spans="1:11" x14ac:dyDescent="0.2">
      <c r="A33" s="665"/>
      <c r="B33" s="665"/>
      <c r="C33" s="665"/>
      <c r="D33" s="1"/>
      <c r="E33" s="1"/>
      <c r="F33" s="1"/>
      <c r="G33" s="656">
        <v>0</v>
      </c>
      <c r="H33" s="1">
        <f t="shared" si="0"/>
        <v>0.85</v>
      </c>
      <c r="I33" s="655">
        <f t="shared" si="1"/>
        <v>0</v>
      </c>
      <c r="J33" s="665"/>
      <c r="K33" s="665"/>
    </row>
    <row r="34" spans="1:11" x14ac:dyDescent="0.2">
      <c r="A34" s="665"/>
      <c r="B34" s="665"/>
      <c r="C34" s="665"/>
      <c r="D34" s="1"/>
      <c r="E34" s="1"/>
      <c r="F34" s="1"/>
      <c r="G34" s="656">
        <v>0</v>
      </c>
      <c r="H34" s="1">
        <f t="shared" si="0"/>
        <v>0.85</v>
      </c>
      <c r="I34" s="655">
        <f t="shared" si="1"/>
        <v>0</v>
      </c>
      <c r="J34" s="665"/>
      <c r="K34" s="665"/>
    </row>
    <row r="35" spans="1:11" x14ac:dyDescent="0.2">
      <c r="A35" s="665"/>
      <c r="B35" s="665"/>
      <c r="C35" s="665"/>
      <c r="D35" s="1"/>
      <c r="E35" s="1"/>
      <c r="F35" s="1"/>
      <c r="G35" s="656">
        <v>0</v>
      </c>
      <c r="H35" s="1">
        <f t="shared" si="0"/>
        <v>0.85</v>
      </c>
      <c r="I35" s="655">
        <f t="shared" si="1"/>
        <v>0</v>
      </c>
      <c r="J35" s="665"/>
      <c r="K35" s="665"/>
    </row>
    <row r="36" spans="1:11" x14ac:dyDescent="0.2">
      <c r="A36" s="665"/>
      <c r="B36" s="665"/>
      <c r="C36" s="665"/>
      <c r="D36" s="1"/>
      <c r="E36" s="1"/>
      <c r="F36" s="1"/>
      <c r="G36" s="656">
        <v>0</v>
      </c>
      <c r="H36" s="1">
        <f t="shared" si="0"/>
        <v>0.85</v>
      </c>
      <c r="I36" s="655">
        <f t="shared" si="1"/>
        <v>0</v>
      </c>
      <c r="J36" s="665"/>
      <c r="K36" s="665"/>
    </row>
    <row r="37" spans="1:11" x14ac:dyDescent="0.2">
      <c r="A37" s="665"/>
      <c r="B37" s="665"/>
      <c r="C37" s="665"/>
      <c r="D37" s="1"/>
      <c r="E37" s="1"/>
      <c r="F37" s="1"/>
      <c r="G37" s="656">
        <v>0</v>
      </c>
      <c r="H37" s="1">
        <f t="shared" si="0"/>
        <v>0.85</v>
      </c>
      <c r="I37" s="655">
        <f t="shared" si="1"/>
        <v>0</v>
      </c>
      <c r="J37" s="665"/>
      <c r="K37" s="665"/>
    </row>
    <row r="38" spans="1:11" x14ac:dyDescent="0.2">
      <c r="A38" s="665"/>
      <c r="B38" s="665"/>
      <c r="C38" s="665"/>
      <c r="D38" s="1"/>
      <c r="E38" s="1"/>
      <c r="F38" s="1"/>
      <c r="G38" s="656">
        <v>0</v>
      </c>
      <c r="H38" s="1">
        <f t="shared" si="0"/>
        <v>0.85</v>
      </c>
      <c r="I38" s="655">
        <f t="shared" si="1"/>
        <v>0</v>
      </c>
      <c r="J38" s="665"/>
      <c r="K38" s="665"/>
    </row>
    <row r="39" spans="1:11" x14ac:dyDescent="0.2">
      <c r="A39" s="665"/>
      <c r="B39" s="665"/>
      <c r="C39" s="665"/>
      <c r="D39" s="1"/>
      <c r="E39" s="1"/>
      <c r="F39" s="1"/>
      <c r="G39" s="656">
        <v>0</v>
      </c>
      <c r="H39" s="1">
        <f t="shared" si="0"/>
        <v>0.85</v>
      </c>
      <c r="I39" s="655">
        <f t="shared" si="1"/>
        <v>0</v>
      </c>
      <c r="J39" s="665"/>
      <c r="K39" s="665"/>
    </row>
    <row r="40" spans="1:11" x14ac:dyDescent="0.2">
      <c r="A40" s="665"/>
      <c r="B40" s="665"/>
      <c r="C40" s="665"/>
      <c r="D40" s="1"/>
      <c r="E40" s="1"/>
      <c r="F40" s="1"/>
      <c r="G40" s="656">
        <v>0</v>
      </c>
      <c r="H40" s="1">
        <f t="shared" si="0"/>
        <v>0.85</v>
      </c>
      <c r="I40" s="655">
        <f t="shared" si="1"/>
        <v>0</v>
      </c>
      <c r="J40" s="665"/>
      <c r="K40" s="665"/>
    </row>
    <row r="41" spans="1:11" x14ac:dyDescent="0.2">
      <c r="A41" s="665"/>
      <c r="B41" s="665"/>
      <c r="C41" s="665"/>
      <c r="D41" s="1"/>
      <c r="E41" s="1"/>
      <c r="F41" s="1"/>
      <c r="G41" s="656">
        <v>0</v>
      </c>
      <c r="H41" s="1">
        <f t="shared" si="0"/>
        <v>0.85</v>
      </c>
      <c r="I41" s="655">
        <f t="shared" si="1"/>
        <v>0</v>
      </c>
      <c r="J41" s="665"/>
      <c r="K41" s="665"/>
    </row>
    <row r="42" spans="1:11" x14ac:dyDescent="0.2">
      <c r="A42" s="665"/>
      <c r="B42" s="665"/>
      <c r="C42" s="665"/>
      <c r="D42" s="1"/>
      <c r="E42" s="1"/>
      <c r="F42" s="1"/>
      <c r="G42" s="656">
        <v>0</v>
      </c>
      <c r="H42" s="1">
        <f t="shared" si="0"/>
        <v>0.85</v>
      </c>
      <c r="I42" s="655">
        <f t="shared" si="1"/>
        <v>0</v>
      </c>
      <c r="J42" s="665"/>
      <c r="K42" s="665"/>
    </row>
    <row r="43" spans="1:11" x14ac:dyDescent="0.2">
      <c r="A43" s="657"/>
      <c r="B43" s="657"/>
      <c r="C43" s="657"/>
      <c r="D43" s="657"/>
      <c r="E43" s="657"/>
      <c r="F43" s="662" t="s">
        <v>322</v>
      </c>
      <c r="G43" s="657"/>
      <c r="H43" s="657"/>
      <c r="I43" s="658">
        <f>SUM(I12:I42)</f>
        <v>0</v>
      </c>
      <c r="J43" s="663">
        <f>B12+C12-I43</f>
        <v>0</v>
      </c>
      <c r="K43" s="664">
        <f>J43*$I$3</f>
        <v>0</v>
      </c>
    </row>
    <row r="44" spans="1:11" x14ac:dyDescent="0.2">
      <c r="A44" s="609" t="str">
        <f>budget!A28</f>
        <v>FACULTY TRANSPORT</v>
      </c>
      <c r="B44" s="655">
        <f>budget!AB50</f>
        <v>0</v>
      </c>
      <c r="C44" s="655">
        <f>budget!AC50</f>
        <v>0</v>
      </c>
      <c r="D44" s="1"/>
      <c r="E44" s="1"/>
      <c r="F44" s="1"/>
      <c r="G44" s="656">
        <v>0</v>
      </c>
      <c r="H44" s="1">
        <f t="shared" ref="H44:H74" si="2">$I$3</f>
        <v>0.85</v>
      </c>
      <c r="I44" s="655">
        <f t="shared" ref="I44:I74" si="3">G44/H44</f>
        <v>0</v>
      </c>
      <c r="J44" s="665"/>
      <c r="K44" s="665"/>
    </row>
    <row r="45" spans="1:11" x14ac:dyDescent="0.2">
      <c r="A45" s="665"/>
      <c r="B45" s="665"/>
      <c r="C45" s="665"/>
      <c r="D45" s="1"/>
      <c r="E45" s="1"/>
      <c r="F45" s="1"/>
      <c r="G45" s="656">
        <v>0</v>
      </c>
      <c r="H45" s="1">
        <f t="shared" si="2"/>
        <v>0.85</v>
      </c>
      <c r="I45" s="655">
        <f t="shared" si="3"/>
        <v>0</v>
      </c>
      <c r="J45" s="665"/>
      <c r="K45" s="665"/>
    </row>
    <row r="46" spans="1:11" x14ac:dyDescent="0.2">
      <c r="A46" s="665"/>
      <c r="B46" s="665"/>
      <c r="C46" s="665"/>
      <c r="D46" s="1"/>
      <c r="E46" s="1"/>
      <c r="F46" s="1"/>
      <c r="G46" s="656">
        <v>0</v>
      </c>
      <c r="H46" s="1">
        <f t="shared" si="2"/>
        <v>0.85</v>
      </c>
      <c r="I46" s="655">
        <f t="shared" si="3"/>
        <v>0</v>
      </c>
      <c r="J46" s="665"/>
      <c r="K46" s="665"/>
    </row>
    <row r="47" spans="1:11" x14ac:dyDescent="0.2">
      <c r="A47" s="665"/>
      <c r="B47" s="665"/>
      <c r="C47" s="665"/>
      <c r="D47" s="1"/>
      <c r="E47" s="1"/>
      <c r="F47" s="1"/>
      <c r="G47" s="656">
        <v>0</v>
      </c>
      <c r="H47" s="1">
        <f t="shared" si="2"/>
        <v>0.85</v>
      </c>
      <c r="I47" s="655">
        <f t="shared" si="3"/>
        <v>0</v>
      </c>
      <c r="J47" s="665"/>
      <c r="K47" s="665"/>
    </row>
    <row r="48" spans="1:11" s="654" customFormat="1" x14ac:dyDescent="0.2">
      <c r="A48" s="665"/>
      <c r="B48" s="665"/>
      <c r="C48" s="665"/>
      <c r="D48" s="1"/>
      <c r="E48" s="1"/>
      <c r="F48" s="1"/>
      <c r="G48" s="656">
        <v>0</v>
      </c>
      <c r="H48" s="1">
        <f t="shared" si="2"/>
        <v>0.85</v>
      </c>
      <c r="I48" s="655">
        <f t="shared" si="3"/>
        <v>0</v>
      </c>
      <c r="J48" s="665"/>
      <c r="K48" s="665"/>
    </row>
    <row r="49" spans="1:11" s="654" customFormat="1" x14ac:dyDescent="0.2">
      <c r="A49" s="665"/>
      <c r="B49" s="665"/>
      <c r="C49" s="665"/>
      <c r="D49" s="1"/>
      <c r="E49" s="1"/>
      <c r="F49" s="1"/>
      <c r="G49" s="656">
        <v>0</v>
      </c>
      <c r="H49" s="1">
        <f t="shared" si="2"/>
        <v>0.85</v>
      </c>
      <c r="I49" s="655">
        <f t="shared" si="3"/>
        <v>0</v>
      </c>
      <c r="J49" s="665"/>
      <c r="K49" s="665"/>
    </row>
    <row r="50" spans="1:11" s="678" customFormat="1" x14ac:dyDescent="0.2">
      <c r="A50" s="665"/>
      <c r="B50" s="665"/>
      <c r="C50" s="665"/>
      <c r="D50" s="1"/>
      <c r="E50" s="1"/>
      <c r="F50" s="1"/>
      <c r="G50" s="656">
        <v>0</v>
      </c>
      <c r="H50" s="1">
        <f t="shared" si="2"/>
        <v>0.85</v>
      </c>
      <c r="I50" s="655">
        <f t="shared" si="3"/>
        <v>0</v>
      </c>
      <c r="J50" s="665"/>
      <c r="K50" s="665"/>
    </row>
    <row r="51" spans="1:11" x14ac:dyDescent="0.2">
      <c r="A51" s="665"/>
      <c r="B51" s="665"/>
      <c r="C51" s="665"/>
      <c r="D51" s="1"/>
      <c r="E51" s="1"/>
      <c r="F51" s="1"/>
      <c r="G51" s="656">
        <v>0</v>
      </c>
      <c r="H51" s="1">
        <f t="shared" si="2"/>
        <v>0.85</v>
      </c>
      <c r="I51" s="655">
        <f t="shared" si="3"/>
        <v>0</v>
      </c>
      <c r="J51" s="665"/>
      <c r="K51" s="665"/>
    </row>
    <row r="52" spans="1:11" x14ac:dyDescent="0.2">
      <c r="A52" s="665"/>
      <c r="B52" s="665"/>
      <c r="C52" s="665"/>
      <c r="D52" s="1"/>
      <c r="E52" s="1"/>
      <c r="F52" s="1"/>
      <c r="G52" s="656">
        <v>0</v>
      </c>
      <c r="H52" s="1">
        <f t="shared" si="2"/>
        <v>0.85</v>
      </c>
      <c r="I52" s="655">
        <f t="shared" si="3"/>
        <v>0</v>
      </c>
      <c r="J52" s="665"/>
      <c r="K52" s="665"/>
    </row>
    <row r="53" spans="1:11" x14ac:dyDescent="0.2">
      <c r="A53" s="665"/>
      <c r="B53" s="665"/>
      <c r="C53" s="665"/>
      <c r="D53" s="1"/>
      <c r="E53" s="1"/>
      <c r="F53" s="1"/>
      <c r="G53" s="656">
        <v>0</v>
      </c>
      <c r="H53" s="1">
        <f t="shared" si="2"/>
        <v>0.85</v>
      </c>
      <c r="I53" s="655">
        <f t="shared" si="3"/>
        <v>0</v>
      </c>
      <c r="J53" s="665"/>
      <c r="K53" s="665"/>
    </row>
    <row r="54" spans="1:11" x14ac:dyDescent="0.2">
      <c r="A54" s="665"/>
      <c r="B54" s="665"/>
      <c r="C54" s="665"/>
      <c r="D54" s="1"/>
      <c r="E54" s="1"/>
      <c r="F54" s="1"/>
      <c r="G54" s="656">
        <v>0</v>
      </c>
      <c r="H54" s="1">
        <f t="shared" si="2"/>
        <v>0.85</v>
      </c>
      <c r="I54" s="655">
        <f t="shared" si="3"/>
        <v>0</v>
      </c>
      <c r="J54" s="665"/>
      <c r="K54" s="665"/>
    </row>
    <row r="55" spans="1:11" x14ac:dyDescent="0.2">
      <c r="A55" s="665"/>
      <c r="B55" s="665"/>
      <c r="C55" s="665"/>
      <c r="D55" s="1"/>
      <c r="E55" s="1"/>
      <c r="F55" s="1"/>
      <c r="G55" s="656">
        <v>0</v>
      </c>
      <c r="H55" s="1">
        <f t="shared" si="2"/>
        <v>0.85</v>
      </c>
      <c r="I55" s="655">
        <f t="shared" si="3"/>
        <v>0</v>
      </c>
      <c r="J55" s="665"/>
      <c r="K55" s="665"/>
    </row>
    <row r="56" spans="1:11" x14ac:dyDescent="0.2">
      <c r="A56" s="665"/>
      <c r="B56" s="665"/>
      <c r="C56" s="665"/>
      <c r="D56" s="1"/>
      <c r="E56" s="1"/>
      <c r="F56" s="1"/>
      <c r="G56" s="656">
        <v>0</v>
      </c>
      <c r="H56" s="1">
        <f t="shared" si="2"/>
        <v>0.85</v>
      </c>
      <c r="I56" s="655">
        <f t="shared" si="3"/>
        <v>0</v>
      </c>
      <c r="J56" s="665"/>
      <c r="K56" s="665"/>
    </row>
    <row r="57" spans="1:11" x14ac:dyDescent="0.2">
      <c r="A57" s="665"/>
      <c r="B57" s="665"/>
      <c r="C57" s="665"/>
      <c r="D57" s="1"/>
      <c r="E57" s="1"/>
      <c r="F57" s="1"/>
      <c r="G57" s="656">
        <v>0</v>
      </c>
      <c r="H57" s="1">
        <f t="shared" si="2"/>
        <v>0.85</v>
      </c>
      <c r="I57" s="655">
        <f t="shared" si="3"/>
        <v>0</v>
      </c>
      <c r="J57" s="665"/>
      <c r="K57" s="665"/>
    </row>
    <row r="58" spans="1:11" x14ac:dyDescent="0.2">
      <c r="A58" s="665"/>
      <c r="B58" s="665"/>
      <c r="C58" s="665"/>
      <c r="D58" s="1"/>
      <c r="E58" s="1"/>
      <c r="F58" s="1"/>
      <c r="G58" s="656">
        <v>0</v>
      </c>
      <c r="H58" s="1">
        <f t="shared" si="2"/>
        <v>0.85</v>
      </c>
      <c r="I58" s="655">
        <f t="shared" si="3"/>
        <v>0</v>
      </c>
      <c r="J58" s="665"/>
      <c r="K58" s="665"/>
    </row>
    <row r="59" spans="1:11" x14ac:dyDescent="0.2">
      <c r="A59" s="665"/>
      <c r="B59" s="665"/>
      <c r="C59" s="665"/>
      <c r="D59" s="1"/>
      <c r="E59" s="1"/>
      <c r="F59" s="1"/>
      <c r="G59" s="656">
        <v>0</v>
      </c>
      <c r="H59" s="1">
        <f t="shared" si="2"/>
        <v>0.85</v>
      </c>
      <c r="I59" s="655">
        <f t="shared" si="3"/>
        <v>0</v>
      </c>
      <c r="J59" s="665"/>
      <c r="K59" s="665"/>
    </row>
    <row r="60" spans="1:11" x14ac:dyDescent="0.2">
      <c r="A60" s="665"/>
      <c r="B60" s="665"/>
      <c r="C60" s="665"/>
      <c r="D60" s="1"/>
      <c r="E60" s="1"/>
      <c r="F60" s="1"/>
      <c r="G60" s="656">
        <v>0</v>
      </c>
      <c r="H60" s="1">
        <f t="shared" si="2"/>
        <v>0.85</v>
      </c>
      <c r="I60" s="655">
        <f t="shared" si="3"/>
        <v>0</v>
      </c>
      <c r="J60" s="665"/>
      <c r="K60" s="665"/>
    </row>
    <row r="61" spans="1:11" x14ac:dyDescent="0.2">
      <c r="A61" s="665"/>
      <c r="B61" s="665"/>
      <c r="C61" s="665"/>
      <c r="D61" s="1"/>
      <c r="E61" s="1"/>
      <c r="F61" s="1"/>
      <c r="G61" s="656">
        <v>0</v>
      </c>
      <c r="H61" s="1">
        <f t="shared" si="2"/>
        <v>0.85</v>
      </c>
      <c r="I61" s="655">
        <f t="shared" si="3"/>
        <v>0</v>
      </c>
      <c r="J61" s="665"/>
      <c r="K61" s="665"/>
    </row>
    <row r="62" spans="1:11" x14ac:dyDescent="0.2">
      <c r="A62" s="665"/>
      <c r="B62" s="665"/>
      <c r="C62" s="665"/>
      <c r="D62" s="1"/>
      <c r="E62" s="1"/>
      <c r="F62" s="1"/>
      <c r="G62" s="656">
        <v>0</v>
      </c>
      <c r="H62" s="1">
        <f t="shared" si="2"/>
        <v>0.85</v>
      </c>
      <c r="I62" s="655">
        <f t="shared" si="3"/>
        <v>0</v>
      </c>
      <c r="J62" s="665"/>
      <c r="K62" s="665"/>
    </row>
    <row r="63" spans="1:11" x14ac:dyDescent="0.2">
      <c r="A63" s="665"/>
      <c r="B63" s="665"/>
      <c r="C63" s="665"/>
      <c r="D63" s="1"/>
      <c r="E63" s="1"/>
      <c r="F63" s="1"/>
      <c r="G63" s="656">
        <v>0</v>
      </c>
      <c r="H63" s="1">
        <f t="shared" si="2"/>
        <v>0.85</v>
      </c>
      <c r="I63" s="655">
        <f t="shared" si="3"/>
        <v>0</v>
      </c>
      <c r="J63" s="665"/>
      <c r="K63" s="665"/>
    </row>
    <row r="64" spans="1:11" x14ac:dyDescent="0.2">
      <c r="A64" s="665"/>
      <c r="B64" s="665"/>
      <c r="C64" s="665"/>
      <c r="D64" s="1"/>
      <c r="E64" s="1"/>
      <c r="F64" s="1"/>
      <c r="G64" s="656">
        <v>0</v>
      </c>
      <c r="H64" s="1">
        <f t="shared" si="2"/>
        <v>0.85</v>
      </c>
      <c r="I64" s="655">
        <f t="shared" si="3"/>
        <v>0</v>
      </c>
      <c r="J64" s="665"/>
      <c r="K64" s="665"/>
    </row>
    <row r="65" spans="1:11" x14ac:dyDescent="0.2">
      <c r="A65" s="665"/>
      <c r="B65" s="665"/>
      <c r="C65" s="665"/>
      <c r="D65" s="1"/>
      <c r="E65" s="1"/>
      <c r="F65" s="1"/>
      <c r="G65" s="656">
        <v>0</v>
      </c>
      <c r="H65" s="1">
        <f t="shared" si="2"/>
        <v>0.85</v>
      </c>
      <c r="I65" s="655">
        <f t="shared" si="3"/>
        <v>0</v>
      </c>
      <c r="J65" s="665"/>
      <c r="K65" s="665"/>
    </row>
    <row r="66" spans="1:11" x14ac:dyDescent="0.2">
      <c r="A66" s="665"/>
      <c r="B66" s="665"/>
      <c r="C66" s="665"/>
      <c r="D66" s="1"/>
      <c r="E66" s="1"/>
      <c r="F66" s="1"/>
      <c r="G66" s="656">
        <v>0</v>
      </c>
      <c r="H66" s="1">
        <f t="shared" si="2"/>
        <v>0.85</v>
      </c>
      <c r="I66" s="655">
        <f t="shared" si="3"/>
        <v>0</v>
      </c>
      <c r="J66" s="665"/>
      <c r="K66" s="665"/>
    </row>
    <row r="67" spans="1:11" x14ac:dyDescent="0.2">
      <c r="A67" s="665"/>
      <c r="B67" s="665"/>
      <c r="C67" s="665"/>
      <c r="D67" s="1"/>
      <c r="E67" s="1"/>
      <c r="F67" s="1"/>
      <c r="G67" s="656">
        <v>0</v>
      </c>
      <c r="H67" s="1">
        <f t="shared" si="2"/>
        <v>0.85</v>
      </c>
      <c r="I67" s="655">
        <f t="shared" si="3"/>
        <v>0</v>
      </c>
      <c r="J67" s="665"/>
      <c r="K67" s="665"/>
    </row>
    <row r="68" spans="1:11" x14ac:dyDescent="0.2">
      <c r="A68" s="665"/>
      <c r="B68" s="665"/>
      <c r="C68" s="665"/>
      <c r="D68" s="1"/>
      <c r="E68" s="1"/>
      <c r="F68" s="1"/>
      <c r="G68" s="656">
        <v>0</v>
      </c>
      <c r="H68" s="1">
        <f t="shared" si="2"/>
        <v>0.85</v>
      </c>
      <c r="I68" s="655">
        <f t="shared" si="3"/>
        <v>0</v>
      </c>
      <c r="J68" s="665"/>
      <c r="K68" s="665"/>
    </row>
    <row r="69" spans="1:11" x14ac:dyDescent="0.2">
      <c r="A69" s="665"/>
      <c r="B69" s="665"/>
      <c r="C69" s="665"/>
      <c r="D69" s="1"/>
      <c r="E69" s="1"/>
      <c r="F69" s="1"/>
      <c r="G69" s="656">
        <v>0</v>
      </c>
      <c r="H69" s="1">
        <f t="shared" si="2"/>
        <v>0.85</v>
      </c>
      <c r="I69" s="655">
        <f t="shared" si="3"/>
        <v>0</v>
      </c>
      <c r="J69" s="665"/>
      <c r="K69" s="665"/>
    </row>
    <row r="70" spans="1:11" x14ac:dyDescent="0.2">
      <c r="A70" s="665"/>
      <c r="B70" s="665"/>
      <c r="C70" s="665"/>
      <c r="D70" s="1"/>
      <c r="E70" s="1"/>
      <c r="F70" s="1"/>
      <c r="G70" s="656">
        <v>0</v>
      </c>
      <c r="H70" s="1">
        <f t="shared" si="2"/>
        <v>0.85</v>
      </c>
      <c r="I70" s="655">
        <f t="shared" si="3"/>
        <v>0</v>
      </c>
      <c r="J70" s="665"/>
      <c r="K70" s="665"/>
    </row>
    <row r="71" spans="1:11" x14ac:dyDescent="0.2">
      <c r="A71" s="665"/>
      <c r="B71" s="665"/>
      <c r="C71" s="665"/>
      <c r="D71" s="1"/>
      <c r="E71" s="1"/>
      <c r="F71" s="1"/>
      <c r="G71" s="656">
        <v>0</v>
      </c>
      <c r="H71" s="1">
        <f t="shared" si="2"/>
        <v>0.85</v>
      </c>
      <c r="I71" s="655">
        <f t="shared" si="3"/>
        <v>0</v>
      </c>
      <c r="J71" s="665"/>
      <c r="K71" s="665"/>
    </row>
    <row r="72" spans="1:11" x14ac:dyDescent="0.2">
      <c r="A72" s="665"/>
      <c r="B72" s="665"/>
      <c r="C72" s="665"/>
      <c r="D72" s="1"/>
      <c r="E72" s="1"/>
      <c r="F72" s="1"/>
      <c r="G72" s="656">
        <v>0</v>
      </c>
      <c r="H72" s="1">
        <f t="shared" si="2"/>
        <v>0.85</v>
      </c>
      <c r="I72" s="655">
        <f t="shared" si="3"/>
        <v>0</v>
      </c>
      <c r="J72" s="665"/>
      <c r="K72" s="665"/>
    </row>
    <row r="73" spans="1:11" x14ac:dyDescent="0.2">
      <c r="A73" s="665"/>
      <c r="B73" s="665"/>
      <c r="C73" s="665"/>
      <c r="D73" s="1"/>
      <c r="E73" s="1"/>
      <c r="F73" s="1"/>
      <c r="G73" s="656">
        <v>0</v>
      </c>
      <c r="H73" s="1">
        <f t="shared" si="2"/>
        <v>0.85</v>
      </c>
      <c r="I73" s="655">
        <f t="shared" si="3"/>
        <v>0</v>
      </c>
      <c r="J73" s="665"/>
      <c r="K73" s="665"/>
    </row>
    <row r="74" spans="1:11" x14ac:dyDescent="0.2">
      <c r="A74" s="665"/>
      <c r="B74" s="665"/>
      <c r="C74" s="665"/>
      <c r="D74" s="1"/>
      <c r="E74" s="1"/>
      <c r="F74" s="1"/>
      <c r="G74" s="656">
        <v>0</v>
      </c>
      <c r="H74" s="1">
        <f t="shared" si="2"/>
        <v>0.85</v>
      </c>
      <c r="I74" s="655">
        <f t="shared" si="3"/>
        <v>0</v>
      </c>
      <c r="J74" s="665"/>
      <c r="K74" s="665"/>
    </row>
    <row r="75" spans="1:11" x14ac:dyDescent="0.2">
      <c r="A75" s="657"/>
      <c r="B75" s="657"/>
      <c r="C75" s="657"/>
      <c r="D75" s="657"/>
      <c r="E75" s="657"/>
      <c r="F75" s="662" t="s">
        <v>323</v>
      </c>
      <c r="G75" s="657"/>
      <c r="H75" s="657"/>
      <c r="I75" s="658">
        <f>SUM(I44:I74)</f>
        <v>0</v>
      </c>
      <c r="J75" s="663">
        <f>B44+C44-I75</f>
        <v>0</v>
      </c>
      <c r="K75" s="664">
        <f>J75*$I$3</f>
        <v>0</v>
      </c>
    </row>
    <row r="76" spans="1:11" x14ac:dyDescent="0.2">
      <c r="A76" s="609" t="str">
        <f>budget!A80</f>
        <v>ACCOMMODATION</v>
      </c>
      <c r="B76" s="655">
        <f>budget!AB159</f>
        <v>0</v>
      </c>
      <c r="C76" s="655">
        <f>budget!AC159</f>
        <v>0</v>
      </c>
      <c r="D76" s="1"/>
      <c r="E76" s="1"/>
      <c r="F76" s="1"/>
      <c r="G76" s="656">
        <v>0</v>
      </c>
      <c r="H76" s="1">
        <f t="shared" ref="H76:H104" si="4">$I$3</f>
        <v>0.85</v>
      </c>
      <c r="I76" s="655">
        <f t="shared" ref="I76:I104" si="5">G76/H76</f>
        <v>0</v>
      </c>
      <c r="J76" s="665"/>
      <c r="K76" s="665"/>
    </row>
    <row r="77" spans="1:11" x14ac:dyDescent="0.2">
      <c r="A77" s="665"/>
      <c r="B77" s="665"/>
      <c r="C77" s="665"/>
      <c r="D77" s="1"/>
      <c r="E77" s="1"/>
      <c r="F77" s="1"/>
      <c r="G77" s="656">
        <v>0</v>
      </c>
      <c r="H77" s="1">
        <f t="shared" si="4"/>
        <v>0.85</v>
      </c>
      <c r="I77" s="655">
        <f t="shared" si="5"/>
        <v>0</v>
      </c>
      <c r="J77" s="665"/>
      <c r="K77" s="665"/>
    </row>
    <row r="78" spans="1:11" x14ac:dyDescent="0.2">
      <c r="A78" s="665"/>
      <c r="B78" s="665"/>
      <c r="C78" s="665"/>
      <c r="D78" s="1"/>
      <c r="E78" s="1"/>
      <c r="F78" s="1"/>
      <c r="G78" s="656">
        <v>0</v>
      </c>
      <c r="H78" s="1">
        <f t="shared" si="4"/>
        <v>0.85</v>
      </c>
      <c r="I78" s="655">
        <f t="shared" si="5"/>
        <v>0</v>
      </c>
      <c r="J78" s="665"/>
      <c r="K78" s="665"/>
    </row>
    <row r="79" spans="1:11" x14ac:dyDescent="0.2">
      <c r="A79" s="665"/>
      <c r="B79" s="665"/>
      <c r="C79" s="665"/>
      <c r="D79" s="1"/>
      <c r="E79" s="1"/>
      <c r="F79" s="1"/>
      <c r="G79" s="656">
        <v>0</v>
      </c>
      <c r="H79" s="1">
        <f t="shared" si="4"/>
        <v>0.85</v>
      </c>
      <c r="I79" s="655">
        <f t="shared" si="5"/>
        <v>0</v>
      </c>
      <c r="J79" s="665"/>
      <c r="K79" s="665"/>
    </row>
    <row r="80" spans="1:11" x14ac:dyDescent="0.2">
      <c r="A80" s="665"/>
      <c r="B80" s="665"/>
      <c r="C80" s="665"/>
      <c r="D80" s="1"/>
      <c r="E80" s="1"/>
      <c r="F80" s="1"/>
      <c r="G80" s="656">
        <v>0</v>
      </c>
      <c r="H80" s="1">
        <f t="shared" si="4"/>
        <v>0.85</v>
      </c>
      <c r="I80" s="655">
        <f t="shared" si="5"/>
        <v>0</v>
      </c>
      <c r="J80" s="665"/>
      <c r="K80" s="665"/>
    </row>
    <row r="81" spans="1:11" x14ac:dyDescent="0.2">
      <c r="A81" s="665"/>
      <c r="B81" s="665"/>
      <c r="C81" s="665"/>
      <c r="D81" s="1"/>
      <c r="E81" s="1"/>
      <c r="F81" s="1"/>
      <c r="G81" s="656">
        <v>0</v>
      </c>
      <c r="H81" s="1">
        <f t="shared" si="4"/>
        <v>0.85</v>
      </c>
      <c r="I81" s="655">
        <f t="shared" si="5"/>
        <v>0</v>
      </c>
      <c r="J81" s="665"/>
      <c r="K81" s="665"/>
    </row>
    <row r="82" spans="1:11" x14ac:dyDescent="0.2">
      <c r="A82" s="665"/>
      <c r="B82" s="665"/>
      <c r="C82" s="665"/>
      <c r="D82" s="1"/>
      <c r="E82" s="1"/>
      <c r="F82" s="1"/>
      <c r="G82" s="656">
        <v>0</v>
      </c>
      <c r="H82" s="1">
        <f t="shared" si="4"/>
        <v>0.85</v>
      </c>
      <c r="I82" s="655">
        <f t="shared" si="5"/>
        <v>0</v>
      </c>
      <c r="J82" s="665"/>
      <c r="K82" s="665"/>
    </row>
    <row r="83" spans="1:11" s="654" customFormat="1" x14ac:dyDescent="0.2">
      <c r="A83" s="665"/>
      <c r="B83" s="665"/>
      <c r="C83" s="665"/>
      <c r="D83" s="1"/>
      <c r="E83" s="1"/>
      <c r="F83" s="1"/>
      <c r="G83" s="656">
        <v>0</v>
      </c>
      <c r="H83" s="1">
        <f t="shared" si="4"/>
        <v>0.85</v>
      </c>
      <c r="I83" s="655">
        <f t="shared" si="5"/>
        <v>0</v>
      </c>
      <c r="J83" s="665"/>
      <c r="K83" s="665"/>
    </row>
    <row r="84" spans="1:11" s="654" customFormat="1" x14ac:dyDescent="0.2">
      <c r="A84" s="665"/>
      <c r="B84" s="665"/>
      <c r="C84" s="665"/>
      <c r="D84" s="1"/>
      <c r="E84" s="1"/>
      <c r="F84" s="1"/>
      <c r="G84" s="656">
        <v>0</v>
      </c>
      <c r="H84" s="1">
        <f t="shared" si="4"/>
        <v>0.85</v>
      </c>
      <c r="I84" s="655">
        <f t="shared" si="5"/>
        <v>0</v>
      </c>
      <c r="J84" s="665"/>
      <c r="K84" s="665"/>
    </row>
    <row r="85" spans="1:11" s="678" customFormat="1" x14ac:dyDescent="0.2">
      <c r="A85" s="665"/>
      <c r="B85" s="665"/>
      <c r="C85" s="665"/>
      <c r="D85" s="1"/>
      <c r="E85" s="1"/>
      <c r="F85" s="1"/>
      <c r="G85" s="656">
        <v>0</v>
      </c>
      <c r="H85" s="1">
        <f t="shared" si="4"/>
        <v>0.85</v>
      </c>
      <c r="I85" s="655">
        <f t="shared" si="5"/>
        <v>0</v>
      </c>
      <c r="J85" s="665"/>
      <c r="K85" s="665"/>
    </row>
    <row r="86" spans="1:11" x14ac:dyDescent="0.2">
      <c r="A86" s="665"/>
      <c r="B86" s="665"/>
      <c r="C86" s="665"/>
      <c r="D86" s="1"/>
      <c r="E86" s="1"/>
      <c r="F86" s="1"/>
      <c r="G86" s="656">
        <v>0</v>
      </c>
      <c r="H86" s="1">
        <f t="shared" si="4"/>
        <v>0.85</v>
      </c>
      <c r="I86" s="655">
        <f t="shared" si="5"/>
        <v>0</v>
      </c>
      <c r="J86" s="665"/>
      <c r="K86" s="665"/>
    </row>
    <row r="87" spans="1:11" x14ac:dyDescent="0.2">
      <c r="A87" s="665"/>
      <c r="B87" s="665"/>
      <c r="C87" s="665"/>
      <c r="D87" s="1"/>
      <c r="E87" s="1"/>
      <c r="F87" s="1"/>
      <c r="G87" s="656">
        <v>0</v>
      </c>
      <c r="H87" s="1">
        <f t="shared" si="4"/>
        <v>0.85</v>
      </c>
      <c r="I87" s="655">
        <f t="shared" si="5"/>
        <v>0</v>
      </c>
      <c r="J87" s="665"/>
      <c r="K87" s="665"/>
    </row>
    <row r="88" spans="1:11" x14ac:dyDescent="0.2">
      <c r="A88" s="665"/>
      <c r="B88" s="665"/>
      <c r="C88" s="665"/>
      <c r="D88" s="1"/>
      <c r="E88" s="1"/>
      <c r="F88" s="1"/>
      <c r="G88" s="656">
        <v>0</v>
      </c>
      <c r="H88" s="1">
        <f t="shared" si="4"/>
        <v>0.85</v>
      </c>
      <c r="I88" s="655">
        <f t="shared" si="5"/>
        <v>0</v>
      </c>
      <c r="J88" s="665"/>
      <c r="K88" s="665"/>
    </row>
    <row r="89" spans="1:11" x14ac:dyDescent="0.2">
      <c r="A89" s="665"/>
      <c r="B89" s="665"/>
      <c r="C89" s="665"/>
      <c r="D89" s="1"/>
      <c r="E89" s="1"/>
      <c r="F89" s="1"/>
      <c r="G89" s="656">
        <v>0</v>
      </c>
      <c r="H89" s="1">
        <f t="shared" si="4"/>
        <v>0.85</v>
      </c>
      <c r="I89" s="655">
        <f t="shared" si="5"/>
        <v>0</v>
      </c>
      <c r="J89" s="665"/>
      <c r="K89" s="665"/>
    </row>
    <row r="90" spans="1:11" x14ac:dyDescent="0.2">
      <c r="A90" s="665"/>
      <c r="B90" s="665"/>
      <c r="C90" s="665"/>
      <c r="D90" s="1"/>
      <c r="E90" s="1"/>
      <c r="F90" s="1"/>
      <c r="G90" s="656">
        <v>0</v>
      </c>
      <c r="H90" s="1">
        <f t="shared" si="4"/>
        <v>0.85</v>
      </c>
      <c r="I90" s="655">
        <f t="shared" si="5"/>
        <v>0</v>
      </c>
      <c r="J90" s="665"/>
      <c r="K90" s="665"/>
    </row>
    <row r="91" spans="1:11" x14ac:dyDescent="0.2">
      <c r="A91" s="665"/>
      <c r="B91" s="665"/>
      <c r="C91" s="665"/>
      <c r="D91" s="1"/>
      <c r="E91" s="1"/>
      <c r="F91" s="1"/>
      <c r="G91" s="656">
        <v>0</v>
      </c>
      <c r="H91" s="1">
        <f t="shared" si="4"/>
        <v>0.85</v>
      </c>
      <c r="I91" s="655">
        <f t="shared" si="5"/>
        <v>0</v>
      </c>
      <c r="J91" s="665"/>
      <c r="K91" s="665"/>
    </row>
    <row r="92" spans="1:11" x14ac:dyDescent="0.2">
      <c r="A92" s="665"/>
      <c r="B92" s="665"/>
      <c r="C92" s="665"/>
      <c r="D92" s="1"/>
      <c r="E92" s="1"/>
      <c r="F92" s="1"/>
      <c r="G92" s="656">
        <v>0</v>
      </c>
      <c r="H92" s="1">
        <f t="shared" si="4"/>
        <v>0.85</v>
      </c>
      <c r="I92" s="655">
        <f t="shared" si="5"/>
        <v>0</v>
      </c>
      <c r="J92" s="665"/>
      <c r="K92" s="665"/>
    </row>
    <row r="93" spans="1:11" x14ac:dyDescent="0.2">
      <c r="A93" s="665"/>
      <c r="B93" s="665"/>
      <c r="C93" s="665"/>
      <c r="D93" s="1"/>
      <c r="E93" s="1"/>
      <c r="F93" s="1"/>
      <c r="G93" s="656">
        <v>0</v>
      </c>
      <c r="H93" s="1">
        <f t="shared" si="4"/>
        <v>0.85</v>
      </c>
      <c r="I93" s="655">
        <f t="shared" si="5"/>
        <v>0</v>
      </c>
      <c r="J93" s="665"/>
      <c r="K93" s="665"/>
    </row>
    <row r="94" spans="1:11" x14ac:dyDescent="0.2">
      <c r="A94" s="665"/>
      <c r="B94" s="665"/>
      <c r="C94" s="665"/>
      <c r="D94" s="1"/>
      <c r="E94" s="1"/>
      <c r="F94" s="1"/>
      <c r="G94" s="656">
        <v>0</v>
      </c>
      <c r="H94" s="1">
        <f t="shared" si="4"/>
        <v>0.85</v>
      </c>
      <c r="I94" s="655">
        <f t="shared" si="5"/>
        <v>0</v>
      </c>
      <c r="J94" s="665"/>
      <c r="K94" s="665"/>
    </row>
    <row r="95" spans="1:11" x14ac:dyDescent="0.2">
      <c r="A95" s="665"/>
      <c r="B95" s="665"/>
      <c r="C95" s="665"/>
      <c r="D95" s="1"/>
      <c r="E95" s="1"/>
      <c r="F95" s="1"/>
      <c r="G95" s="656">
        <v>0</v>
      </c>
      <c r="H95" s="1">
        <f t="shared" si="4"/>
        <v>0.85</v>
      </c>
      <c r="I95" s="655">
        <f t="shared" si="5"/>
        <v>0</v>
      </c>
      <c r="J95" s="665"/>
      <c r="K95" s="665"/>
    </row>
    <row r="96" spans="1:11" x14ac:dyDescent="0.2">
      <c r="A96" s="665"/>
      <c r="B96" s="665"/>
      <c r="C96" s="665"/>
      <c r="D96" s="1"/>
      <c r="E96" s="1"/>
      <c r="F96" s="1"/>
      <c r="G96" s="656">
        <v>0</v>
      </c>
      <c r="H96" s="1">
        <f t="shared" si="4"/>
        <v>0.85</v>
      </c>
      <c r="I96" s="655">
        <f t="shared" si="5"/>
        <v>0</v>
      </c>
      <c r="J96" s="665"/>
      <c r="K96" s="665"/>
    </row>
    <row r="97" spans="1:11" x14ac:dyDescent="0.2">
      <c r="A97" s="665"/>
      <c r="B97" s="665"/>
      <c r="C97" s="665"/>
      <c r="D97" s="1"/>
      <c r="E97" s="1"/>
      <c r="F97" s="1"/>
      <c r="G97" s="656">
        <v>0</v>
      </c>
      <c r="H97" s="1">
        <f t="shared" si="4"/>
        <v>0.85</v>
      </c>
      <c r="I97" s="655">
        <f t="shared" si="5"/>
        <v>0</v>
      </c>
      <c r="J97" s="665"/>
      <c r="K97" s="665"/>
    </row>
    <row r="98" spans="1:11" x14ac:dyDescent="0.2">
      <c r="A98" s="665"/>
      <c r="B98" s="665"/>
      <c r="C98" s="665"/>
      <c r="D98" s="1"/>
      <c r="E98" s="1"/>
      <c r="F98" s="1"/>
      <c r="G98" s="656">
        <v>0</v>
      </c>
      <c r="H98" s="1">
        <f t="shared" si="4"/>
        <v>0.85</v>
      </c>
      <c r="I98" s="655">
        <f t="shared" si="5"/>
        <v>0</v>
      </c>
      <c r="J98" s="665"/>
      <c r="K98" s="665"/>
    </row>
    <row r="99" spans="1:11" x14ac:dyDescent="0.2">
      <c r="A99" s="665"/>
      <c r="B99" s="665"/>
      <c r="C99" s="665"/>
      <c r="D99" s="1"/>
      <c r="E99" s="1"/>
      <c r="F99" s="1"/>
      <c r="G99" s="656">
        <v>0</v>
      </c>
      <c r="H99" s="1">
        <f t="shared" si="4"/>
        <v>0.85</v>
      </c>
      <c r="I99" s="655">
        <f t="shared" si="5"/>
        <v>0</v>
      </c>
      <c r="J99" s="665"/>
      <c r="K99" s="665"/>
    </row>
    <row r="100" spans="1:11" x14ac:dyDescent="0.2">
      <c r="A100" s="665"/>
      <c r="B100" s="665"/>
      <c r="C100" s="665"/>
      <c r="D100" s="1"/>
      <c r="E100" s="1"/>
      <c r="F100" s="1"/>
      <c r="G100" s="656">
        <v>0</v>
      </c>
      <c r="H100" s="1">
        <f t="shared" si="4"/>
        <v>0.85</v>
      </c>
      <c r="I100" s="655">
        <f t="shared" si="5"/>
        <v>0</v>
      </c>
      <c r="J100" s="665"/>
      <c r="K100" s="665"/>
    </row>
    <row r="101" spans="1:11" x14ac:dyDescent="0.2">
      <c r="A101" s="665"/>
      <c r="B101" s="665"/>
      <c r="C101" s="665"/>
      <c r="D101" s="1"/>
      <c r="E101" s="1"/>
      <c r="F101" s="1"/>
      <c r="G101" s="656">
        <v>0</v>
      </c>
      <c r="H101" s="1">
        <f t="shared" si="4"/>
        <v>0.85</v>
      </c>
      <c r="I101" s="655">
        <f t="shared" si="5"/>
        <v>0</v>
      </c>
      <c r="J101" s="665"/>
      <c r="K101" s="665"/>
    </row>
    <row r="102" spans="1:11" x14ac:dyDescent="0.2">
      <c r="A102" s="665"/>
      <c r="B102" s="665"/>
      <c r="C102" s="665"/>
      <c r="D102" s="1"/>
      <c r="E102" s="1"/>
      <c r="F102" s="1"/>
      <c r="G102" s="656">
        <v>0</v>
      </c>
      <c r="H102" s="1">
        <f t="shared" si="4"/>
        <v>0.85</v>
      </c>
      <c r="I102" s="655">
        <f t="shared" si="5"/>
        <v>0</v>
      </c>
      <c r="J102" s="665"/>
      <c r="K102" s="665"/>
    </row>
    <row r="103" spans="1:11" x14ac:dyDescent="0.2">
      <c r="A103" s="665"/>
      <c r="B103" s="665"/>
      <c r="C103" s="665"/>
      <c r="D103" s="1"/>
      <c r="E103" s="1"/>
      <c r="F103" s="1"/>
      <c r="G103" s="656">
        <v>0</v>
      </c>
      <c r="H103" s="1">
        <f t="shared" si="4"/>
        <v>0.85</v>
      </c>
      <c r="I103" s="655">
        <f t="shared" si="5"/>
        <v>0</v>
      </c>
      <c r="J103" s="665"/>
      <c r="K103" s="665"/>
    </row>
    <row r="104" spans="1:11" x14ac:dyDescent="0.2">
      <c r="A104" s="665"/>
      <c r="B104" s="665"/>
      <c r="C104" s="665"/>
      <c r="D104" s="1"/>
      <c r="E104" s="1"/>
      <c r="F104" s="1"/>
      <c r="G104" s="656">
        <v>0</v>
      </c>
      <c r="H104" s="1">
        <f t="shared" si="4"/>
        <v>0.85</v>
      </c>
      <c r="I104" s="655">
        <f t="shared" si="5"/>
        <v>0</v>
      </c>
      <c r="J104" s="665"/>
      <c r="K104" s="665"/>
    </row>
    <row r="105" spans="1:11" x14ac:dyDescent="0.2">
      <c r="A105" s="657"/>
      <c r="B105" s="657"/>
      <c r="C105" s="657"/>
      <c r="D105" s="657"/>
      <c r="E105" s="657"/>
      <c r="F105" s="662" t="s">
        <v>324</v>
      </c>
      <c r="G105" s="657"/>
      <c r="H105" s="657"/>
      <c r="I105" s="658">
        <f>SUM(I76:I104)</f>
        <v>0</v>
      </c>
      <c r="J105" s="663">
        <f>B76+C76-I105</f>
        <v>0</v>
      </c>
      <c r="K105" s="664">
        <f>J105*$I$3</f>
        <v>0</v>
      </c>
    </row>
    <row r="106" spans="1:11" x14ac:dyDescent="0.2">
      <c r="A106" s="609" t="str">
        <f>budget!A240</f>
        <v>GROUP MEALS</v>
      </c>
      <c r="B106" s="655">
        <f>budget!AB275</f>
        <v>0</v>
      </c>
      <c r="C106" s="655">
        <f>budget!AC275</f>
        <v>0</v>
      </c>
      <c r="D106" s="1"/>
      <c r="E106" s="1"/>
      <c r="F106" s="1"/>
      <c r="G106" s="656">
        <v>0</v>
      </c>
      <c r="H106" s="1">
        <f t="shared" ref="H106:H136" si="6">$I$3</f>
        <v>0.85</v>
      </c>
      <c r="I106" s="655">
        <f t="shared" ref="I106:I136" si="7">G106/H106</f>
        <v>0</v>
      </c>
      <c r="J106" s="665"/>
      <c r="K106" s="665"/>
    </row>
    <row r="107" spans="1:11" x14ac:dyDescent="0.2">
      <c r="A107" s="665"/>
      <c r="B107" s="665"/>
      <c r="C107" s="665"/>
      <c r="D107" s="1"/>
      <c r="E107" s="1"/>
      <c r="F107" s="1"/>
      <c r="G107" s="656">
        <v>0</v>
      </c>
      <c r="H107" s="1">
        <f t="shared" si="6"/>
        <v>0.85</v>
      </c>
      <c r="I107" s="655">
        <f t="shared" si="7"/>
        <v>0</v>
      </c>
      <c r="J107" s="665"/>
      <c r="K107" s="665"/>
    </row>
    <row r="108" spans="1:11" x14ac:dyDescent="0.2">
      <c r="A108" s="665"/>
      <c r="B108" s="665"/>
      <c r="C108" s="665"/>
      <c r="D108" s="1"/>
      <c r="E108" s="1"/>
      <c r="F108" s="1"/>
      <c r="G108" s="656">
        <v>0</v>
      </c>
      <c r="H108" s="1">
        <f t="shared" si="6"/>
        <v>0.85</v>
      </c>
      <c r="I108" s="655">
        <f t="shared" si="7"/>
        <v>0</v>
      </c>
      <c r="J108" s="665"/>
      <c r="K108" s="665"/>
    </row>
    <row r="109" spans="1:11" x14ac:dyDescent="0.2">
      <c r="A109" s="665"/>
      <c r="B109" s="665"/>
      <c r="C109" s="665"/>
      <c r="D109" s="1"/>
      <c r="E109" s="1"/>
      <c r="F109" s="1"/>
      <c r="G109" s="656">
        <v>0</v>
      </c>
      <c r="H109" s="1">
        <f t="shared" si="6"/>
        <v>0.85</v>
      </c>
      <c r="I109" s="655">
        <f t="shared" si="7"/>
        <v>0</v>
      </c>
      <c r="J109" s="665"/>
      <c r="K109" s="665"/>
    </row>
    <row r="110" spans="1:11" x14ac:dyDescent="0.2">
      <c r="A110" s="665"/>
      <c r="B110" s="665"/>
      <c r="C110" s="665"/>
      <c r="D110" s="1"/>
      <c r="E110" s="1"/>
      <c r="F110" s="1"/>
      <c r="G110" s="656">
        <v>0</v>
      </c>
      <c r="H110" s="1">
        <f t="shared" si="6"/>
        <v>0.85</v>
      </c>
      <c r="I110" s="655">
        <f t="shared" si="7"/>
        <v>0</v>
      </c>
      <c r="J110" s="665"/>
      <c r="K110" s="665"/>
    </row>
    <row r="111" spans="1:11" x14ac:dyDescent="0.2">
      <c r="A111" s="665"/>
      <c r="B111" s="665"/>
      <c r="C111" s="665"/>
      <c r="D111" s="1"/>
      <c r="E111" s="1"/>
      <c r="F111" s="1"/>
      <c r="G111" s="656">
        <v>0</v>
      </c>
      <c r="H111" s="1">
        <f t="shared" si="6"/>
        <v>0.85</v>
      </c>
      <c r="I111" s="655">
        <f t="shared" si="7"/>
        <v>0</v>
      </c>
      <c r="J111" s="665"/>
      <c r="K111" s="665"/>
    </row>
    <row r="112" spans="1:11" x14ac:dyDescent="0.2">
      <c r="A112" s="665"/>
      <c r="B112" s="665"/>
      <c r="C112" s="665"/>
      <c r="D112" s="1"/>
      <c r="E112" s="1"/>
      <c r="F112" s="1"/>
      <c r="G112" s="656">
        <v>0</v>
      </c>
      <c r="H112" s="1">
        <f t="shared" si="6"/>
        <v>0.85</v>
      </c>
      <c r="I112" s="655">
        <f t="shared" si="7"/>
        <v>0</v>
      </c>
      <c r="J112" s="665"/>
      <c r="K112" s="665"/>
    </row>
    <row r="113" spans="1:11" x14ac:dyDescent="0.2">
      <c r="A113" s="665"/>
      <c r="B113" s="665"/>
      <c r="C113" s="665"/>
      <c r="D113" s="1"/>
      <c r="E113" s="1"/>
      <c r="F113" s="1"/>
      <c r="G113" s="656">
        <v>0</v>
      </c>
      <c r="H113" s="1">
        <f t="shared" si="6"/>
        <v>0.85</v>
      </c>
      <c r="I113" s="655">
        <f t="shared" si="7"/>
        <v>0</v>
      </c>
      <c r="J113" s="665"/>
      <c r="K113" s="665"/>
    </row>
    <row r="114" spans="1:11" x14ac:dyDescent="0.2">
      <c r="A114" s="665"/>
      <c r="B114" s="665"/>
      <c r="C114" s="665"/>
      <c r="D114" s="1"/>
      <c r="E114" s="1"/>
      <c r="F114" s="1"/>
      <c r="G114" s="656">
        <v>0</v>
      </c>
      <c r="H114" s="1">
        <f t="shared" si="6"/>
        <v>0.85</v>
      </c>
      <c r="I114" s="655">
        <f t="shared" si="7"/>
        <v>0</v>
      </c>
      <c r="J114" s="665"/>
      <c r="K114" s="665"/>
    </row>
    <row r="115" spans="1:11" x14ac:dyDescent="0.2">
      <c r="A115" s="665"/>
      <c r="B115" s="665"/>
      <c r="C115" s="665"/>
      <c r="D115" s="1"/>
      <c r="E115" s="1"/>
      <c r="F115" s="1"/>
      <c r="G115" s="656">
        <v>0</v>
      </c>
      <c r="H115" s="1">
        <f t="shared" si="6"/>
        <v>0.85</v>
      </c>
      <c r="I115" s="655">
        <f t="shared" si="7"/>
        <v>0</v>
      </c>
      <c r="J115" s="665"/>
      <c r="K115" s="665"/>
    </row>
    <row r="116" spans="1:11" s="654" customFormat="1" x14ac:dyDescent="0.2">
      <c r="A116" s="665"/>
      <c r="B116" s="665"/>
      <c r="C116" s="665"/>
      <c r="D116" s="1"/>
      <c r="E116" s="1"/>
      <c r="F116" s="1"/>
      <c r="G116" s="656">
        <v>0</v>
      </c>
      <c r="H116" s="1">
        <f t="shared" si="6"/>
        <v>0.85</v>
      </c>
      <c r="I116" s="655">
        <f t="shared" si="7"/>
        <v>0</v>
      </c>
      <c r="J116" s="665"/>
      <c r="K116" s="665"/>
    </row>
    <row r="117" spans="1:11" s="654" customFormat="1" x14ac:dyDescent="0.2">
      <c r="A117" s="665"/>
      <c r="B117" s="665"/>
      <c r="C117" s="665"/>
      <c r="D117" s="1"/>
      <c r="E117" s="1"/>
      <c r="F117" s="1"/>
      <c r="G117" s="656">
        <v>0</v>
      </c>
      <c r="H117" s="1">
        <f t="shared" si="6"/>
        <v>0.85</v>
      </c>
      <c r="I117" s="655">
        <f t="shared" si="7"/>
        <v>0</v>
      </c>
      <c r="J117" s="665"/>
      <c r="K117" s="665"/>
    </row>
    <row r="118" spans="1:11" s="678" customFormat="1" x14ac:dyDescent="0.2">
      <c r="A118" s="665"/>
      <c r="B118" s="665"/>
      <c r="C118" s="665"/>
      <c r="D118" s="1"/>
      <c r="E118" s="1"/>
      <c r="F118" s="1"/>
      <c r="G118" s="656">
        <v>0</v>
      </c>
      <c r="H118" s="1">
        <f t="shared" si="6"/>
        <v>0.85</v>
      </c>
      <c r="I118" s="655">
        <f t="shared" si="7"/>
        <v>0</v>
      </c>
      <c r="J118" s="665"/>
      <c r="K118" s="665"/>
    </row>
    <row r="119" spans="1:11" x14ac:dyDescent="0.2">
      <c r="A119" s="665"/>
      <c r="B119" s="665"/>
      <c r="C119" s="665"/>
      <c r="D119" s="1"/>
      <c r="E119" s="1"/>
      <c r="F119" s="1"/>
      <c r="G119" s="656">
        <v>0</v>
      </c>
      <c r="H119" s="1">
        <f t="shared" si="6"/>
        <v>0.85</v>
      </c>
      <c r="I119" s="655">
        <f t="shared" si="7"/>
        <v>0</v>
      </c>
      <c r="J119" s="665"/>
      <c r="K119" s="665"/>
    </row>
    <row r="120" spans="1:11" x14ac:dyDescent="0.2">
      <c r="A120" s="665"/>
      <c r="B120" s="665"/>
      <c r="C120" s="665"/>
      <c r="D120" s="1"/>
      <c r="E120" s="1"/>
      <c r="F120" s="1"/>
      <c r="G120" s="656">
        <v>0</v>
      </c>
      <c r="H120" s="1">
        <f t="shared" si="6"/>
        <v>0.85</v>
      </c>
      <c r="I120" s="655">
        <f t="shared" si="7"/>
        <v>0</v>
      </c>
      <c r="J120" s="665"/>
      <c r="K120" s="665"/>
    </row>
    <row r="121" spans="1:11" x14ac:dyDescent="0.2">
      <c r="A121" s="665"/>
      <c r="B121" s="665"/>
      <c r="C121" s="665"/>
      <c r="D121" s="1"/>
      <c r="E121" s="1"/>
      <c r="F121" s="1"/>
      <c r="G121" s="656">
        <v>0</v>
      </c>
      <c r="H121" s="1">
        <f t="shared" si="6"/>
        <v>0.85</v>
      </c>
      <c r="I121" s="655">
        <f t="shared" si="7"/>
        <v>0</v>
      </c>
      <c r="J121" s="665"/>
      <c r="K121" s="665"/>
    </row>
    <row r="122" spans="1:11" x14ac:dyDescent="0.2">
      <c r="A122" s="665"/>
      <c r="B122" s="665"/>
      <c r="C122" s="665"/>
      <c r="D122" s="1"/>
      <c r="E122" s="1"/>
      <c r="F122" s="1"/>
      <c r="G122" s="656">
        <v>0</v>
      </c>
      <c r="H122" s="1">
        <f t="shared" si="6"/>
        <v>0.85</v>
      </c>
      <c r="I122" s="655">
        <f t="shared" si="7"/>
        <v>0</v>
      </c>
      <c r="J122" s="665"/>
      <c r="K122" s="665"/>
    </row>
    <row r="123" spans="1:11" x14ac:dyDescent="0.2">
      <c r="A123" s="665"/>
      <c r="B123" s="665"/>
      <c r="C123" s="665"/>
      <c r="D123" s="1"/>
      <c r="E123" s="1"/>
      <c r="F123" s="1"/>
      <c r="G123" s="656">
        <v>0</v>
      </c>
      <c r="H123" s="1">
        <f t="shared" si="6"/>
        <v>0.85</v>
      </c>
      <c r="I123" s="655">
        <f t="shared" si="7"/>
        <v>0</v>
      </c>
      <c r="J123" s="665"/>
      <c r="K123" s="665"/>
    </row>
    <row r="124" spans="1:11" x14ac:dyDescent="0.2">
      <c r="A124" s="665"/>
      <c r="B124" s="665"/>
      <c r="C124" s="665"/>
      <c r="D124" s="1"/>
      <c r="E124" s="1"/>
      <c r="F124" s="1"/>
      <c r="G124" s="656">
        <v>0</v>
      </c>
      <c r="H124" s="1">
        <f t="shared" si="6"/>
        <v>0.85</v>
      </c>
      <c r="I124" s="655">
        <f t="shared" si="7"/>
        <v>0</v>
      </c>
      <c r="J124" s="665"/>
      <c r="K124" s="665"/>
    </row>
    <row r="125" spans="1:11" x14ac:dyDescent="0.2">
      <c r="A125" s="665"/>
      <c r="B125" s="665"/>
      <c r="C125" s="665"/>
      <c r="D125" s="1"/>
      <c r="E125" s="1"/>
      <c r="F125" s="1"/>
      <c r="G125" s="656">
        <v>0</v>
      </c>
      <c r="H125" s="1">
        <f t="shared" si="6"/>
        <v>0.85</v>
      </c>
      <c r="I125" s="655">
        <f t="shared" si="7"/>
        <v>0</v>
      </c>
      <c r="J125" s="665"/>
      <c r="K125" s="665"/>
    </row>
    <row r="126" spans="1:11" x14ac:dyDescent="0.2">
      <c r="A126" s="665"/>
      <c r="B126" s="665"/>
      <c r="C126" s="665"/>
      <c r="D126" s="1"/>
      <c r="E126" s="1"/>
      <c r="F126" s="1"/>
      <c r="G126" s="656">
        <v>0</v>
      </c>
      <c r="H126" s="1">
        <f t="shared" si="6"/>
        <v>0.85</v>
      </c>
      <c r="I126" s="655">
        <f t="shared" si="7"/>
        <v>0</v>
      </c>
      <c r="J126" s="665"/>
      <c r="K126" s="665"/>
    </row>
    <row r="127" spans="1:11" x14ac:dyDescent="0.2">
      <c r="A127" s="665"/>
      <c r="B127" s="665"/>
      <c r="C127" s="665"/>
      <c r="D127" s="1"/>
      <c r="E127" s="1"/>
      <c r="F127" s="1"/>
      <c r="G127" s="656">
        <v>0</v>
      </c>
      <c r="H127" s="1">
        <f t="shared" si="6"/>
        <v>0.85</v>
      </c>
      <c r="I127" s="655">
        <f t="shared" si="7"/>
        <v>0</v>
      </c>
      <c r="J127" s="665"/>
      <c r="K127" s="665"/>
    </row>
    <row r="128" spans="1:11" x14ac:dyDescent="0.2">
      <c r="A128" s="665"/>
      <c r="B128" s="665"/>
      <c r="C128" s="665"/>
      <c r="D128" s="1"/>
      <c r="E128" s="1"/>
      <c r="F128" s="1"/>
      <c r="G128" s="656">
        <v>0</v>
      </c>
      <c r="H128" s="1">
        <f t="shared" si="6"/>
        <v>0.85</v>
      </c>
      <c r="I128" s="655">
        <f t="shared" si="7"/>
        <v>0</v>
      </c>
      <c r="J128" s="665"/>
      <c r="K128" s="665"/>
    </row>
    <row r="129" spans="1:11" x14ac:dyDescent="0.2">
      <c r="A129" s="665"/>
      <c r="B129" s="665"/>
      <c r="C129" s="665"/>
      <c r="D129" s="1"/>
      <c r="E129" s="1"/>
      <c r="F129" s="1"/>
      <c r="G129" s="656">
        <v>0</v>
      </c>
      <c r="H129" s="1">
        <f t="shared" si="6"/>
        <v>0.85</v>
      </c>
      <c r="I129" s="655">
        <f t="shared" si="7"/>
        <v>0</v>
      </c>
      <c r="J129" s="665"/>
      <c r="K129" s="665"/>
    </row>
    <row r="130" spans="1:11" x14ac:dyDescent="0.2">
      <c r="A130" s="665"/>
      <c r="B130" s="665"/>
      <c r="C130" s="665"/>
      <c r="D130" s="1"/>
      <c r="E130" s="1"/>
      <c r="F130" s="1"/>
      <c r="G130" s="656">
        <v>0</v>
      </c>
      <c r="H130" s="1">
        <f t="shared" si="6"/>
        <v>0.85</v>
      </c>
      <c r="I130" s="655">
        <f t="shared" si="7"/>
        <v>0</v>
      </c>
      <c r="J130" s="665"/>
      <c r="K130" s="665"/>
    </row>
    <row r="131" spans="1:11" x14ac:dyDescent="0.2">
      <c r="A131" s="665"/>
      <c r="B131" s="665"/>
      <c r="C131" s="665"/>
      <c r="D131" s="1"/>
      <c r="E131" s="1"/>
      <c r="F131" s="1"/>
      <c r="G131" s="656">
        <v>0</v>
      </c>
      <c r="H131" s="1">
        <f t="shared" si="6"/>
        <v>0.85</v>
      </c>
      <c r="I131" s="655">
        <f t="shared" si="7"/>
        <v>0</v>
      </c>
      <c r="J131" s="665"/>
      <c r="K131" s="665"/>
    </row>
    <row r="132" spans="1:11" x14ac:dyDescent="0.2">
      <c r="A132" s="665"/>
      <c r="B132" s="665"/>
      <c r="C132" s="665"/>
      <c r="D132" s="1"/>
      <c r="E132" s="1"/>
      <c r="F132" s="1"/>
      <c r="G132" s="656">
        <v>0</v>
      </c>
      <c r="H132" s="1">
        <f t="shared" si="6"/>
        <v>0.85</v>
      </c>
      <c r="I132" s="655">
        <f t="shared" si="7"/>
        <v>0</v>
      </c>
      <c r="J132" s="665"/>
      <c r="K132" s="665"/>
    </row>
    <row r="133" spans="1:11" x14ac:dyDescent="0.2">
      <c r="A133" s="665"/>
      <c r="B133" s="665"/>
      <c r="C133" s="665"/>
      <c r="D133" s="1"/>
      <c r="E133" s="1"/>
      <c r="F133" s="1"/>
      <c r="G133" s="656">
        <v>0</v>
      </c>
      <c r="H133" s="1">
        <f t="shared" si="6"/>
        <v>0.85</v>
      </c>
      <c r="I133" s="655">
        <f t="shared" si="7"/>
        <v>0</v>
      </c>
      <c r="J133" s="665"/>
      <c r="K133" s="665"/>
    </row>
    <row r="134" spans="1:11" x14ac:dyDescent="0.2">
      <c r="A134" s="665"/>
      <c r="B134" s="665"/>
      <c r="C134" s="665"/>
      <c r="D134" s="1"/>
      <c r="E134" s="1"/>
      <c r="F134" s="1"/>
      <c r="G134" s="656">
        <v>0</v>
      </c>
      <c r="H134" s="1">
        <f t="shared" si="6"/>
        <v>0.85</v>
      </c>
      <c r="I134" s="655">
        <f t="shared" si="7"/>
        <v>0</v>
      </c>
      <c r="J134" s="665"/>
      <c r="K134" s="665"/>
    </row>
    <row r="135" spans="1:11" x14ac:dyDescent="0.2">
      <c r="A135" s="665"/>
      <c r="B135" s="665"/>
      <c r="C135" s="665"/>
      <c r="D135" s="1"/>
      <c r="E135" s="1"/>
      <c r="F135" s="1"/>
      <c r="G135" s="656">
        <v>0</v>
      </c>
      <c r="H135" s="1">
        <f t="shared" si="6"/>
        <v>0.85</v>
      </c>
      <c r="I135" s="655">
        <f t="shared" si="7"/>
        <v>0</v>
      </c>
      <c r="J135" s="665"/>
      <c r="K135" s="665"/>
    </row>
    <row r="136" spans="1:11" x14ac:dyDescent="0.2">
      <c r="A136" s="665"/>
      <c r="B136" s="665"/>
      <c r="C136" s="665"/>
      <c r="D136" s="1"/>
      <c r="E136" s="1"/>
      <c r="F136" s="1"/>
      <c r="G136" s="656">
        <v>0</v>
      </c>
      <c r="H136" s="1">
        <f t="shared" si="6"/>
        <v>0.85</v>
      </c>
      <c r="I136" s="655">
        <f t="shared" si="7"/>
        <v>0</v>
      </c>
      <c r="J136" s="665"/>
      <c r="K136" s="665"/>
    </row>
    <row r="137" spans="1:11" x14ac:dyDescent="0.2">
      <c r="A137" s="657"/>
      <c r="B137" s="657"/>
      <c r="C137" s="657"/>
      <c r="D137" s="657"/>
      <c r="E137" s="657"/>
      <c r="F137" s="662" t="s">
        <v>324</v>
      </c>
      <c r="G137" s="657"/>
      <c r="H137" s="657"/>
      <c r="I137" s="658">
        <f>SUM(I106:I136)</f>
        <v>0</v>
      </c>
      <c r="J137" s="663">
        <f>B106+C106-I137</f>
        <v>0</v>
      </c>
      <c r="K137" s="664">
        <f>J137*$I$3</f>
        <v>0</v>
      </c>
    </row>
    <row r="138" spans="1:11" ht="25.5" x14ac:dyDescent="0.2">
      <c r="A138" s="609" t="str">
        <f>budget!A276</f>
        <v>MEAL ALLOWANCE - distribute as cash</v>
      </c>
      <c r="B138" s="655">
        <f>budget!AB289</f>
        <v>0</v>
      </c>
      <c r="C138" s="655">
        <f>budget!AC289</f>
        <v>0</v>
      </c>
      <c r="D138" s="1"/>
      <c r="E138" s="1"/>
      <c r="F138" s="1"/>
      <c r="G138" s="656">
        <v>0</v>
      </c>
      <c r="H138" s="1">
        <f t="shared" ref="H138:H170" si="8">$I$3</f>
        <v>0.85</v>
      </c>
      <c r="I138" s="655">
        <f t="shared" ref="I138:I170" si="9">G138/H138</f>
        <v>0</v>
      </c>
      <c r="J138" s="665"/>
      <c r="K138" s="665"/>
    </row>
    <row r="139" spans="1:11" x14ac:dyDescent="0.2">
      <c r="A139" s="665"/>
      <c r="B139" s="665"/>
      <c r="C139" s="665"/>
      <c r="D139" s="1"/>
      <c r="E139" s="1"/>
      <c r="F139" s="1"/>
      <c r="G139" s="656">
        <v>0</v>
      </c>
      <c r="H139" s="1">
        <f t="shared" si="8"/>
        <v>0.85</v>
      </c>
      <c r="I139" s="655">
        <f t="shared" si="9"/>
        <v>0</v>
      </c>
      <c r="J139" s="665"/>
      <c r="K139" s="665"/>
    </row>
    <row r="140" spans="1:11" x14ac:dyDescent="0.2">
      <c r="A140" s="665"/>
      <c r="B140" s="665"/>
      <c r="C140" s="665"/>
      <c r="D140" s="1"/>
      <c r="E140" s="1"/>
      <c r="F140" s="1"/>
      <c r="G140" s="656">
        <v>0</v>
      </c>
      <c r="H140" s="1">
        <f t="shared" si="8"/>
        <v>0.85</v>
      </c>
      <c r="I140" s="655">
        <f t="shared" si="9"/>
        <v>0</v>
      </c>
      <c r="J140" s="665"/>
      <c r="K140" s="665"/>
    </row>
    <row r="141" spans="1:11" x14ac:dyDescent="0.2">
      <c r="A141" s="665"/>
      <c r="B141" s="665"/>
      <c r="C141" s="665"/>
      <c r="D141" s="1"/>
      <c r="E141" s="1"/>
      <c r="F141" s="1"/>
      <c r="G141" s="656">
        <v>0</v>
      </c>
      <c r="H141" s="1">
        <f t="shared" si="8"/>
        <v>0.85</v>
      </c>
      <c r="I141" s="655">
        <f t="shared" si="9"/>
        <v>0</v>
      </c>
      <c r="J141" s="665"/>
      <c r="K141" s="665"/>
    </row>
    <row r="142" spans="1:11" x14ac:dyDescent="0.2">
      <c r="A142" s="665"/>
      <c r="B142" s="665"/>
      <c r="C142" s="665"/>
      <c r="D142" s="1"/>
      <c r="E142" s="1"/>
      <c r="F142" s="1"/>
      <c r="G142" s="656">
        <v>0</v>
      </c>
      <c r="H142" s="1">
        <f t="shared" si="8"/>
        <v>0.85</v>
      </c>
      <c r="I142" s="655">
        <f t="shared" si="9"/>
        <v>0</v>
      </c>
      <c r="J142" s="665"/>
      <c r="K142" s="665"/>
    </row>
    <row r="143" spans="1:11" x14ac:dyDescent="0.2">
      <c r="A143" s="665"/>
      <c r="B143" s="665"/>
      <c r="C143" s="665"/>
      <c r="D143" s="1"/>
      <c r="E143" s="1"/>
      <c r="F143" s="1"/>
      <c r="G143" s="656">
        <v>0</v>
      </c>
      <c r="H143" s="1">
        <f t="shared" si="8"/>
        <v>0.85</v>
      </c>
      <c r="I143" s="655">
        <f t="shared" si="9"/>
        <v>0</v>
      </c>
      <c r="J143" s="665"/>
      <c r="K143" s="665"/>
    </row>
    <row r="144" spans="1:11" x14ac:dyDescent="0.2">
      <c r="A144" s="665"/>
      <c r="B144" s="665"/>
      <c r="C144" s="665"/>
      <c r="D144" s="1"/>
      <c r="E144" s="1"/>
      <c r="F144" s="1"/>
      <c r="G144" s="656">
        <v>0</v>
      </c>
      <c r="H144" s="1">
        <f t="shared" si="8"/>
        <v>0.85</v>
      </c>
      <c r="I144" s="655">
        <f t="shared" si="9"/>
        <v>0</v>
      </c>
      <c r="J144" s="665"/>
      <c r="K144" s="665"/>
    </row>
    <row r="145" spans="1:11" x14ac:dyDescent="0.2">
      <c r="A145" s="665"/>
      <c r="B145" s="665"/>
      <c r="C145" s="665"/>
      <c r="D145" s="1"/>
      <c r="E145" s="1"/>
      <c r="F145" s="1"/>
      <c r="G145" s="656">
        <v>0</v>
      </c>
      <c r="H145" s="1">
        <f t="shared" si="8"/>
        <v>0.85</v>
      </c>
      <c r="I145" s="655">
        <f t="shared" si="9"/>
        <v>0</v>
      </c>
      <c r="J145" s="665"/>
      <c r="K145" s="665"/>
    </row>
    <row r="146" spans="1:11" x14ac:dyDescent="0.2">
      <c r="A146" s="665"/>
      <c r="B146" s="665"/>
      <c r="C146" s="665"/>
      <c r="D146" s="1"/>
      <c r="E146" s="1"/>
      <c r="F146" s="1"/>
      <c r="G146" s="656">
        <v>0</v>
      </c>
      <c r="H146" s="1">
        <f t="shared" si="8"/>
        <v>0.85</v>
      </c>
      <c r="I146" s="655">
        <f t="shared" si="9"/>
        <v>0</v>
      </c>
      <c r="J146" s="665"/>
      <c r="K146" s="665"/>
    </row>
    <row r="147" spans="1:11" x14ac:dyDescent="0.2">
      <c r="A147" s="665"/>
      <c r="B147" s="665"/>
      <c r="C147" s="665"/>
      <c r="D147" s="1"/>
      <c r="E147" s="1"/>
      <c r="F147" s="1"/>
      <c r="G147" s="656">
        <v>0</v>
      </c>
      <c r="H147" s="1">
        <f t="shared" si="8"/>
        <v>0.85</v>
      </c>
      <c r="I147" s="655">
        <f t="shared" si="9"/>
        <v>0</v>
      </c>
      <c r="J147" s="665"/>
      <c r="K147" s="665"/>
    </row>
    <row r="148" spans="1:11" x14ac:dyDescent="0.2">
      <c r="A148" s="665"/>
      <c r="B148" s="665"/>
      <c r="C148" s="665"/>
      <c r="D148" s="1"/>
      <c r="E148" s="1"/>
      <c r="F148" s="1"/>
      <c r="G148" s="656">
        <v>0</v>
      </c>
      <c r="H148" s="1">
        <f t="shared" si="8"/>
        <v>0.85</v>
      </c>
      <c r="I148" s="655">
        <f t="shared" si="9"/>
        <v>0</v>
      </c>
      <c r="J148" s="665"/>
      <c r="K148" s="665"/>
    </row>
    <row r="149" spans="1:11" x14ac:dyDescent="0.2">
      <c r="A149" s="665"/>
      <c r="B149" s="665"/>
      <c r="C149" s="665"/>
      <c r="D149" s="1"/>
      <c r="E149" s="1"/>
      <c r="F149" s="1"/>
      <c r="G149" s="656">
        <v>0</v>
      </c>
      <c r="H149" s="1">
        <f t="shared" si="8"/>
        <v>0.85</v>
      </c>
      <c r="I149" s="655">
        <f t="shared" si="9"/>
        <v>0</v>
      </c>
      <c r="J149" s="665"/>
      <c r="K149" s="665"/>
    </row>
    <row r="150" spans="1:11" x14ac:dyDescent="0.2">
      <c r="A150" s="665"/>
      <c r="B150" s="665"/>
      <c r="C150" s="665"/>
      <c r="D150" s="1"/>
      <c r="E150" s="1"/>
      <c r="F150" s="1"/>
      <c r="G150" s="656">
        <v>0</v>
      </c>
      <c r="H150" s="1">
        <f t="shared" si="8"/>
        <v>0.85</v>
      </c>
      <c r="I150" s="655">
        <f t="shared" si="9"/>
        <v>0</v>
      </c>
      <c r="J150" s="665"/>
      <c r="K150" s="665"/>
    </row>
    <row r="151" spans="1:11" s="654" customFormat="1" x14ac:dyDescent="0.2">
      <c r="A151" s="665"/>
      <c r="B151" s="665"/>
      <c r="C151" s="665"/>
      <c r="D151" s="1"/>
      <c r="E151" s="1"/>
      <c r="F151" s="1"/>
      <c r="G151" s="656">
        <v>0</v>
      </c>
      <c r="H151" s="1">
        <f t="shared" si="8"/>
        <v>0.85</v>
      </c>
      <c r="I151" s="655">
        <f t="shared" si="9"/>
        <v>0</v>
      </c>
      <c r="J151" s="665"/>
      <c r="K151" s="665"/>
    </row>
    <row r="152" spans="1:11" s="654" customFormat="1" x14ac:dyDescent="0.2">
      <c r="A152" s="665"/>
      <c r="B152" s="665"/>
      <c r="C152" s="665"/>
      <c r="D152" s="1"/>
      <c r="E152" s="1"/>
      <c r="F152" s="1"/>
      <c r="G152" s="656">
        <v>0</v>
      </c>
      <c r="H152" s="1">
        <f t="shared" si="8"/>
        <v>0.85</v>
      </c>
      <c r="I152" s="655">
        <f t="shared" si="9"/>
        <v>0</v>
      </c>
      <c r="J152" s="665"/>
      <c r="K152" s="665"/>
    </row>
    <row r="153" spans="1:11" s="678" customFormat="1" x14ac:dyDescent="0.2">
      <c r="A153" s="665"/>
      <c r="B153" s="665"/>
      <c r="C153" s="665"/>
      <c r="D153" s="1"/>
      <c r="E153" s="1"/>
      <c r="F153" s="1"/>
      <c r="G153" s="656">
        <v>0</v>
      </c>
      <c r="H153" s="1">
        <f t="shared" si="8"/>
        <v>0.85</v>
      </c>
      <c r="I153" s="655">
        <f t="shared" si="9"/>
        <v>0</v>
      </c>
      <c r="J153" s="665"/>
      <c r="K153" s="665"/>
    </row>
    <row r="154" spans="1:11" x14ac:dyDescent="0.2">
      <c r="A154" s="665"/>
      <c r="B154" s="665"/>
      <c r="C154" s="665"/>
      <c r="D154" s="1"/>
      <c r="E154" s="1"/>
      <c r="F154" s="1"/>
      <c r="G154" s="656">
        <v>0</v>
      </c>
      <c r="H154" s="1">
        <f t="shared" si="8"/>
        <v>0.85</v>
      </c>
      <c r="I154" s="655">
        <f t="shared" si="9"/>
        <v>0</v>
      </c>
      <c r="J154" s="665"/>
      <c r="K154" s="665"/>
    </row>
    <row r="155" spans="1:11" x14ac:dyDescent="0.2">
      <c r="A155" s="665"/>
      <c r="B155" s="665"/>
      <c r="C155" s="665"/>
      <c r="D155" s="1"/>
      <c r="E155" s="1"/>
      <c r="F155" s="1"/>
      <c r="G155" s="656">
        <v>0</v>
      </c>
      <c r="H155" s="1">
        <f t="shared" si="8"/>
        <v>0.85</v>
      </c>
      <c r="I155" s="655">
        <f t="shared" si="9"/>
        <v>0</v>
      </c>
      <c r="J155" s="665"/>
      <c r="K155" s="665"/>
    </row>
    <row r="156" spans="1:11" x14ac:dyDescent="0.2">
      <c r="A156" s="665"/>
      <c r="B156" s="665"/>
      <c r="C156" s="665"/>
      <c r="D156" s="1"/>
      <c r="E156" s="1"/>
      <c r="F156" s="1"/>
      <c r="G156" s="656">
        <v>0</v>
      </c>
      <c r="H156" s="1">
        <f t="shared" si="8"/>
        <v>0.85</v>
      </c>
      <c r="I156" s="655">
        <f t="shared" si="9"/>
        <v>0</v>
      </c>
      <c r="J156" s="665"/>
      <c r="K156" s="665"/>
    </row>
    <row r="157" spans="1:11" x14ac:dyDescent="0.2">
      <c r="A157" s="665"/>
      <c r="B157" s="665"/>
      <c r="C157" s="665"/>
      <c r="D157" s="1"/>
      <c r="E157" s="1"/>
      <c r="F157" s="1"/>
      <c r="G157" s="656">
        <v>0</v>
      </c>
      <c r="H157" s="1">
        <f t="shared" si="8"/>
        <v>0.85</v>
      </c>
      <c r="I157" s="655">
        <f t="shared" si="9"/>
        <v>0</v>
      </c>
      <c r="J157" s="665"/>
      <c r="K157" s="665"/>
    </row>
    <row r="158" spans="1:11" x14ac:dyDescent="0.2">
      <c r="A158" s="665"/>
      <c r="B158" s="665"/>
      <c r="C158" s="665"/>
      <c r="D158" s="1"/>
      <c r="E158" s="1"/>
      <c r="F158" s="1"/>
      <c r="G158" s="656">
        <v>0</v>
      </c>
      <c r="H158" s="1">
        <f t="shared" si="8"/>
        <v>0.85</v>
      </c>
      <c r="I158" s="655">
        <f t="shared" si="9"/>
        <v>0</v>
      </c>
      <c r="J158" s="665"/>
      <c r="K158" s="665"/>
    </row>
    <row r="159" spans="1:11" x14ac:dyDescent="0.2">
      <c r="A159" s="665"/>
      <c r="B159" s="665"/>
      <c r="C159" s="665"/>
      <c r="D159" s="1"/>
      <c r="E159" s="1"/>
      <c r="F159" s="1"/>
      <c r="G159" s="656">
        <v>0</v>
      </c>
      <c r="H159" s="1">
        <f t="shared" si="8"/>
        <v>0.85</v>
      </c>
      <c r="I159" s="655">
        <f t="shared" si="9"/>
        <v>0</v>
      </c>
      <c r="J159" s="665"/>
      <c r="K159" s="665"/>
    </row>
    <row r="160" spans="1:11" x14ac:dyDescent="0.2">
      <c r="A160" s="665"/>
      <c r="B160" s="665"/>
      <c r="C160" s="665"/>
      <c r="D160" s="1"/>
      <c r="E160" s="1"/>
      <c r="F160" s="1"/>
      <c r="G160" s="656">
        <v>0</v>
      </c>
      <c r="H160" s="1">
        <f t="shared" si="8"/>
        <v>0.85</v>
      </c>
      <c r="I160" s="655">
        <f t="shared" si="9"/>
        <v>0</v>
      </c>
      <c r="J160" s="665"/>
      <c r="K160" s="665"/>
    </row>
    <row r="161" spans="1:11" x14ac:dyDescent="0.2">
      <c r="A161" s="665"/>
      <c r="B161" s="665"/>
      <c r="C161" s="665"/>
      <c r="D161" s="1"/>
      <c r="E161" s="1"/>
      <c r="F161" s="1"/>
      <c r="G161" s="656">
        <v>0</v>
      </c>
      <c r="H161" s="1">
        <f t="shared" si="8"/>
        <v>0.85</v>
      </c>
      <c r="I161" s="655">
        <f t="shared" si="9"/>
        <v>0</v>
      </c>
      <c r="J161" s="665"/>
      <c r="K161" s="665"/>
    </row>
    <row r="162" spans="1:11" x14ac:dyDescent="0.2">
      <c r="A162" s="665"/>
      <c r="B162" s="665"/>
      <c r="C162" s="665"/>
      <c r="D162" s="1"/>
      <c r="E162" s="1"/>
      <c r="F162" s="1"/>
      <c r="G162" s="656">
        <v>0</v>
      </c>
      <c r="H162" s="1">
        <f t="shared" si="8"/>
        <v>0.85</v>
      </c>
      <c r="I162" s="655">
        <f t="shared" si="9"/>
        <v>0</v>
      </c>
      <c r="J162" s="665"/>
      <c r="K162" s="665"/>
    </row>
    <row r="163" spans="1:11" x14ac:dyDescent="0.2">
      <c r="A163" s="665"/>
      <c r="B163" s="665"/>
      <c r="C163" s="665"/>
      <c r="D163" s="1"/>
      <c r="E163" s="1"/>
      <c r="F163" s="1"/>
      <c r="G163" s="656">
        <v>0</v>
      </c>
      <c r="H163" s="1">
        <f t="shared" si="8"/>
        <v>0.85</v>
      </c>
      <c r="I163" s="655">
        <f t="shared" si="9"/>
        <v>0</v>
      </c>
      <c r="J163" s="665"/>
      <c r="K163" s="665"/>
    </row>
    <row r="164" spans="1:11" x14ac:dyDescent="0.2">
      <c r="A164" s="665"/>
      <c r="B164" s="665"/>
      <c r="C164" s="665"/>
      <c r="D164" s="1"/>
      <c r="E164" s="1"/>
      <c r="F164" s="1"/>
      <c r="G164" s="656">
        <v>0</v>
      </c>
      <c r="H164" s="1">
        <f t="shared" si="8"/>
        <v>0.85</v>
      </c>
      <c r="I164" s="655">
        <f t="shared" si="9"/>
        <v>0</v>
      </c>
      <c r="J164" s="665"/>
      <c r="K164" s="665"/>
    </row>
    <row r="165" spans="1:11" x14ac:dyDescent="0.2">
      <c r="A165" s="665"/>
      <c r="B165" s="665"/>
      <c r="C165" s="665"/>
      <c r="D165" s="1"/>
      <c r="E165" s="1"/>
      <c r="F165" s="1"/>
      <c r="G165" s="656">
        <v>0</v>
      </c>
      <c r="H165" s="1">
        <f t="shared" si="8"/>
        <v>0.85</v>
      </c>
      <c r="I165" s="655">
        <f t="shared" si="9"/>
        <v>0</v>
      </c>
      <c r="J165" s="665"/>
      <c r="K165" s="665"/>
    </row>
    <row r="166" spans="1:11" x14ac:dyDescent="0.2">
      <c r="A166" s="665"/>
      <c r="B166" s="665"/>
      <c r="C166" s="665"/>
      <c r="D166" s="1"/>
      <c r="E166" s="1"/>
      <c r="F166" s="1"/>
      <c r="G166" s="656">
        <v>0</v>
      </c>
      <c r="H166" s="1">
        <f t="shared" si="8"/>
        <v>0.85</v>
      </c>
      <c r="I166" s="655">
        <f t="shared" si="9"/>
        <v>0</v>
      </c>
      <c r="J166" s="665"/>
      <c r="K166" s="665"/>
    </row>
    <row r="167" spans="1:11" x14ac:dyDescent="0.2">
      <c r="A167" s="665"/>
      <c r="B167" s="665"/>
      <c r="C167" s="665"/>
      <c r="D167" s="1"/>
      <c r="E167" s="1"/>
      <c r="F167" s="1"/>
      <c r="G167" s="656">
        <v>0</v>
      </c>
      <c r="H167" s="1">
        <f t="shared" si="8"/>
        <v>0.85</v>
      </c>
      <c r="I167" s="655">
        <f t="shared" si="9"/>
        <v>0</v>
      </c>
      <c r="J167" s="665"/>
      <c r="K167" s="665"/>
    </row>
    <row r="168" spans="1:11" x14ac:dyDescent="0.2">
      <c r="A168" s="665"/>
      <c r="B168" s="665"/>
      <c r="C168" s="665"/>
      <c r="D168" s="1"/>
      <c r="E168" s="1"/>
      <c r="F168" s="1"/>
      <c r="G168" s="656">
        <v>0</v>
      </c>
      <c r="H168" s="1">
        <f t="shared" si="8"/>
        <v>0.85</v>
      </c>
      <c r="I168" s="655">
        <f t="shared" si="9"/>
        <v>0</v>
      </c>
      <c r="J168" s="665"/>
      <c r="K168" s="665"/>
    </row>
    <row r="169" spans="1:11" x14ac:dyDescent="0.2">
      <c r="A169" s="665"/>
      <c r="B169" s="665"/>
      <c r="C169" s="665"/>
      <c r="D169" s="1"/>
      <c r="E169" s="1"/>
      <c r="F169" s="1"/>
      <c r="G169" s="656">
        <v>0</v>
      </c>
      <c r="H169" s="1">
        <f t="shared" si="8"/>
        <v>0.85</v>
      </c>
      <c r="I169" s="655">
        <f t="shared" si="9"/>
        <v>0</v>
      </c>
      <c r="J169" s="665"/>
      <c r="K169" s="665"/>
    </row>
    <row r="170" spans="1:11" x14ac:dyDescent="0.2">
      <c r="A170" s="665"/>
      <c r="B170" s="665"/>
      <c r="C170" s="665"/>
      <c r="D170" s="1"/>
      <c r="E170" s="1"/>
      <c r="F170" s="1"/>
      <c r="G170" s="656">
        <v>0</v>
      </c>
      <c r="H170" s="1">
        <f t="shared" si="8"/>
        <v>0.85</v>
      </c>
      <c r="I170" s="655">
        <f t="shared" si="9"/>
        <v>0</v>
      </c>
      <c r="J170" s="665"/>
      <c r="K170" s="665"/>
    </row>
    <row r="171" spans="1:11" x14ac:dyDescent="0.2">
      <c r="A171" s="657"/>
      <c r="B171" s="657"/>
      <c r="C171" s="657"/>
      <c r="D171" s="657"/>
      <c r="E171" s="657"/>
      <c r="F171" s="662" t="s">
        <v>325</v>
      </c>
      <c r="G171" s="657"/>
      <c r="H171" s="657"/>
      <c r="I171" s="658">
        <f>SUM(I138:I170)</f>
        <v>0</v>
      </c>
      <c r="J171" s="663">
        <f>B138+C138-I171</f>
        <v>0</v>
      </c>
      <c r="K171" s="664">
        <f>J171*$I$3</f>
        <v>0</v>
      </c>
    </row>
    <row r="172" spans="1:11" ht="25.5" x14ac:dyDescent="0.2">
      <c r="A172" s="609" t="str">
        <f>budget!A290</f>
        <v>FACULTY PER DIEM - last updated 6/2017</v>
      </c>
      <c r="B172" s="655">
        <f>budget!AB300</f>
        <v>0</v>
      </c>
      <c r="C172" s="655">
        <f>budget!AC300</f>
        <v>0</v>
      </c>
      <c r="D172" s="1"/>
      <c r="E172" s="1"/>
      <c r="F172" s="697" t="s">
        <v>297</v>
      </c>
      <c r="G172" s="656">
        <f>B172+C172</f>
        <v>0</v>
      </c>
      <c r="H172" s="656">
        <v>1</v>
      </c>
      <c r="I172" s="655">
        <f t="shared" ref="I172" si="10">G172/H172</f>
        <v>0</v>
      </c>
      <c r="J172" s="665"/>
      <c r="K172" s="665"/>
    </row>
    <row r="173" spans="1:11" x14ac:dyDescent="0.2">
      <c r="A173" s="657"/>
      <c r="B173" s="657"/>
      <c r="C173" s="657"/>
      <c r="D173" s="657"/>
      <c r="E173" s="657"/>
      <c r="F173" s="662" t="s">
        <v>326</v>
      </c>
      <c r="G173" s="657"/>
      <c r="H173" s="657"/>
      <c r="I173" s="658">
        <f>SUM(I172:I172)</f>
        <v>0</v>
      </c>
      <c r="J173" s="663">
        <f>B172+C172-I173</f>
        <v>0</v>
      </c>
      <c r="K173" s="664">
        <f>J173*$I$3</f>
        <v>0</v>
      </c>
    </row>
    <row r="174" spans="1:11" x14ac:dyDescent="0.2">
      <c r="A174" s="609" t="str">
        <f>budget!A160</f>
        <v>EXCURSIONS</v>
      </c>
      <c r="B174" s="655">
        <f>budget!AB239</f>
        <v>0</v>
      </c>
      <c r="C174" s="655">
        <f>budget!AC239</f>
        <v>0</v>
      </c>
      <c r="D174" s="1"/>
      <c r="E174" s="1"/>
      <c r="F174" s="1"/>
      <c r="G174" s="656">
        <v>0</v>
      </c>
      <c r="H174" s="1">
        <f t="shared" ref="H174:H235" si="11">$I$3</f>
        <v>0.85</v>
      </c>
      <c r="I174" s="655">
        <f t="shared" ref="I174:I235" si="12">G174/H174</f>
        <v>0</v>
      </c>
      <c r="J174" s="665"/>
      <c r="K174" s="665"/>
    </row>
    <row r="175" spans="1:11" x14ac:dyDescent="0.2">
      <c r="A175" s="665"/>
      <c r="B175" s="665"/>
      <c r="C175" s="665"/>
      <c r="D175" s="1"/>
      <c r="E175" s="1"/>
      <c r="F175" s="1"/>
      <c r="G175" s="656">
        <v>0</v>
      </c>
      <c r="H175" s="1">
        <f t="shared" si="11"/>
        <v>0.85</v>
      </c>
      <c r="I175" s="655">
        <f t="shared" si="12"/>
        <v>0</v>
      </c>
      <c r="J175" s="665"/>
      <c r="K175" s="665"/>
    </row>
    <row r="176" spans="1:11" x14ac:dyDescent="0.2">
      <c r="A176" s="665"/>
      <c r="B176" s="665"/>
      <c r="C176" s="665"/>
      <c r="D176" s="1"/>
      <c r="E176" s="1"/>
      <c r="F176" s="1"/>
      <c r="G176" s="656">
        <v>0</v>
      </c>
      <c r="H176" s="1">
        <f t="shared" si="11"/>
        <v>0.85</v>
      </c>
      <c r="I176" s="655">
        <f t="shared" si="12"/>
        <v>0</v>
      </c>
      <c r="J176" s="665"/>
      <c r="K176" s="665"/>
    </row>
    <row r="177" spans="1:11" x14ac:dyDescent="0.2">
      <c r="A177" s="665"/>
      <c r="B177" s="665"/>
      <c r="C177" s="665"/>
      <c r="D177" s="1"/>
      <c r="E177" s="1"/>
      <c r="F177" s="1"/>
      <c r="G177" s="656">
        <v>0</v>
      </c>
      <c r="H177" s="1">
        <f t="shared" si="11"/>
        <v>0.85</v>
      </c>
      <c r="I177" s="655">
        <f t="shared" si="12"/>
        <v>0</v>
      </c>
      <c r="J177" s="665"/>
      <c r="K177" s="665"/>
    </row>
    <row r="178" spans="1:11" x14ac:dyDescent="0.2">
      <c r="A178" s="665"/>
      <c r="B178" s="665"/>
      <c r="C178" s="665"/>
      <c r="D178" s="1"/>
      <c r="E178" s="1"/>
      <c r="F178" s="1"/>
      <c r="G178" s="656">
        <v>0</v>
      </c>
      <c r="H178" s="1">
        <f t="shared" si="11"/>
        <v>0.85</v>
      </c>
      <c r="I178" s="655">
        <f t="shared" si="12"/>
        <v>0</v>
      </c>
      <c r="J178" s="665"/>
      <c r="K178" s="665"/>
    </row>
    <row r="179" spans="1:11" x14ac:dyDescent="0.2">
      <c r="A179" s="665"/>
      <c r="B179" s="665"/>
      <c r="C179" s="665"/>
      <c r="D179" s="1"/>
      <c r="E179" s="1"/>
      <c r="F179" s="1"/>
      <c r="G179" s="656">
        <v>0</v>
      </c>
      <c r="H179" s="1">
        <f t="shared" si="11"/>
        <v>0.85</v>
      </c>
      <c r="I179" s="655">
        <f t="shared" si="12"/>
        <v>0</v>
      </c>
      <c r="J179" s="665"/>
      <c r="K179" s="665"/>
    </row>
    <row r="180" spans="1:11" x14ac:dyDescent="0.2">
      <c r="A180" s="665"/>
      <c r="B180" s="665"/>
      <c r="C180" s="665"/>
      <c r="D180" s="1"/>
      <c r="E180" s="1"/>
      <c r="F180" s="1"/>
      <c r="G180" s="656">
        <v>0</v>
      </c>
      <c r="H180" s="1">
        <f t="shared" si="11"/>
        <v>0.85</v>
      </c>
      <c r="I180" s="655">
        <f t="shared" si="12"/>
        <v>0</v>
      </c>
      <c r="J180" s="665"/>
      <c r="K180" s="665"/>
    </row>
    <row r="181" spans="1:11" x14ac:dyDescent="0.2">
      <c r="A181" s="665"/>
      <c r="B181" s="665"/>
      <c r="C181" s="665"/>
      <c r="D181" s="1"/>
      <c r="E181" s="1"/>
      <c r="F181" s="1"/>
      <c r="G181" s="656">
        <v>0</v>
      </c>
      <c r="H181" s="1">
        <f t="shared" si="11"/>
        <v>0.85</v>
      </c>
      <c r="I181" s="655">
        <f t="shared" si="12"/>
        <v>0</v>
      </c>
      <c r="J181" s="665"/>
      <c r="K181" s="665"/>
    </row>
    <row r="182" spans="1:11" x14ac:dyDescent="0.2">
      <c r="A182" s="665"/>
      <c r="B182" s="665"/>
      <c r="C182" s="665"/>
      <c r="D182" s="1"/>
      <c r="E182" s="1"/>
      <c r="F182" s="1"/>
      <c r="G182" s="656">
        <v>0</v>
      </c>
      <c r="H182" s="1">
        <f t="shared" si="11"/>
        <v>0.85</v>
      </c>
      <c r="I182" s="655">
        <f t="shared" si="12"/>
        <v>0</v>
      </c>
      <c r="J182" s="665"/>
      <c r="K182" s="665"/>
    </row>
    <row r="183" spans="1:11" x14ac:dyDescent="0.2">
      <c r="A183" s="665"/>
      <c r="B183" s="665"/>
      <c r="C183" s="665"/>
      <c r="D183" s="1"/>
      <c r="E183" s="1"/>
      <c r="F183" s="1"/>
      <c r="G183" s="656">
        <v>0</v>
      </c>
      <c r="H183" s="1">
        <f t="shared" si="11"/>
        <v>0.85</v>
      </c>
      <c r="I183" s="655">
        <f t="shared" si="12"/>
        <v>0</v>
      </c>
      <c r="J183" s="665"/>
      <c r="K183" s="665"/>
    </row>
    <row r="184" spans="1:11" x14ac:dyDescent="0.2">
      <c r="A184" s="665"/>
      <c r="B184" s="665"/>
      <c r="C184" s="665"/>
      <c r="D184" s="1"/>
      <c r="E184" s="1"/>
      <c r="F184" s="1"/>
      <c r="G184" s="656">
        <v>0</v>
      </c>
      <c r="H184" s="1">
        <f t="shared" si="11"/>
        <v>0.85</v>
      </c>
      <c r="I184" s="655">
        <f t="shared" si="12"/>
        <v>0</v>
      </c>
      <c r="J184" s="665"/>
      <c r="K184" s="665"/>
    </row>
    <row r="185" spans="1:11" x14ac:dyDescent="0.2">
      <c r="A185" s="665"/>
      <c r="B185" s="665"/>
      <c r="C185" s="665"/>
      <c r="D185" s="1"/>
      <c r="E185" s="1"/>
      <c r="F185" s="1"/>
      <c r="G185" s="656">
        <v>0</v>
      </c>
      <c r="H185" s="1">
        <f t="shared" si="11"/>
        <v>0.85</v>
      </c>
      <c r="I185" s="655">
        <f t="shared" si="12"/>
        <v>0</v>
      </c>
      <c r="J185" s="665"/>
      <c r="K185" s="665"/>
    </row>
    <row r="186" spans="1:11" x14ac:dyDescent="0.2">
      <c r="A186" s="665"/>
      <c r="B186" s="665"/>
      <c r="C186" s="665"/>
      <c r="D186" s="1"/>
      <c r="E186" s="1"/>
      <c r="F186" s="1"/>
      <c r="G186" s="656">
        <v>0</v>
      </c>
      <c r="H186" s="1">
        <f t="shared" si="11"/>
        <v>0.85</v>
      </c>
      <c r="I186" s="655">
        <f t="shared" si="12"/>
        <v>0</v>
      </c>
      <c r="J186" s="665"/>
      <c r="K186" s="665"/>
    </row>
    <row r="187" spans="1:11" x14ac:dyDescent="0.2">
      <c r="A187" s="665"/>
      <c r="B187" s="665"/>
      <c r="C187" s="665"/>
      <c r="D187" s="1"/>
      <c r="E187" s="1"/>
      <c r="F187" s="1"/>
      <c r="G187" s="656">
        <v>0</v>
      </c>
      <c r="H187" s="1">
        <f t="shared" si="11"/>
        <v>0.85</v>
      </c>
      <c r="I187" s="655">
        <f t="shared" si="12"/>
        <v>0</v>
      </c>
      <c r="J187" s="665"/>
      <c r="K187" s="665"/>
    </row>
    <row r="188" spans="1:11" s="654" customFormat="1" x14ac:dyDescent="0.2">
      <c r="A188" s="665"/>
      <c r="B188" s="665"/>
      <c r="C188" s="665"/>
      <c r="D188" s="1"/>
      <c r="E188" s="1"/>
      <c r="F188" s="1"/>
      <c r="G188" s="656">
        <v>0</v>
      </c>
      <c r="H188" s="1">
        <f t="shared" si="11"/>
        <v>0.85</v>
      </c>
      <c r="I188" s="655">
        <f t="shared" si="12"/>
        <v>0</v>
      </c>
      <c r="J188" s="665"/>
      <c r="K188" s="665"/>
    </row>
    <row r="189" spans="1:11" s="654" customFormat="1" x14ac:dyDescent="0.2">
      <c r="A189" s="665"/>
      <c r="B189" s="665"/>
      <c r="C189" s="665"/>
      <c r="D189" s="1"/>
      <c r="E189" s="1"/>
      <c r="F189" s="1"/>
      <c r="G189" s="656">
        <v>0</v>
      </c>
      <c r="H189" s="1">
        <f t="shared" si="11"/>
        <v>0.85</v>
      </c>
      <c r="I189" s="655">
        <f t="shared" si="12"/>
        <v>0</v>
      </c>
      <c r="J189" s="665"/>
      <c r="K189" s="665"/>
    </row>
    <row r="190" spans="1:11" x14ac:dyDescent="0.2">
      <c r="A190" s="665"/>
      <c r="B190" s="665"/>
      <c r="C190" s="665"/>
      <c r="D190" s="1"/>
      <c r="E190" s="1"/>
      <c r="F190" s="1"/>
      <c r="G190" s="656">
        <v>0</v>
      </c>
      <c r="H190" s="1">
        <f t="shared" si="11"/>
        <v>0.85</v>
      </c>
      <c r="I190" s="655">
        <f t="shared" si="12"/>
        <v>0</v>
      </c>
      <c r="J190" s="665"/>
      <c r="K190" s="665"/>
    </row>
    <row r="191" spans="1:11" x14ac:dyDescent="0.2">
      <c r="A191" s="665"/>
      <c r="B191" s="665"/>
      <c r="C191" s="665"/>
      <c r="D191" s="1"/>
      <c r="E191" s="1"/>
      <c r="F191" s="1"/>
      <c r="G191" s="656">
        <v>0</v>
      </c>
      <c r="H191" s="1">
        <f t="shared" si="11"/>
        <v>0.85</v>
      </c>
      <c r="I191" s="655">
        <f t="shared" si="12"/>
        <v>0</v>
      </c>
      <c r="J191" s="665"/>
      <c r="K191" s="665"/>
    </row>
    <row r="192" spans="1:11" x14ac:dyDescent="0.2">
      <c r="A192" s="665"/>
      <c r="B192" s="665"/>
      <c r="C192" s="665"/>
      <c r="D192" s="1"/>
      <c r="E192" s="1"/>
      <c r="F192" s="1"/>
      <c r="G192" s="656">
        <v>0</v>
      </c>
      <c r="H192" s="1">
        <f t="shared" si="11"/>
        <v>0.85</v>
      </c>
      <c r="I192" s="655">
        <f t="shared" si="12"/>
        <v>0</v>
      </c>
      <c r="J192" s="665"/>
      <c r="K192" s="665"/>
    </row>
    <row r="193" spans="1:11" x14ac:dyDescent="0.2">
      <c r="A193" s="665"/>
      <c r="B193" s="665"/>
      <c r="C193" s="665"/>
      <c r="D193" s="1"/>
      <c r="E193" s="1"/>
      <c r="F193" s="1"/>
      <c r="G193" s="656">
        <v>0</v>
      </c>
      <c r="H193" s="1">
        <f t="shared" si="11"/>
        <v>0.85</v>
      </c>
      <c r="I193" s="655">
        <f t="shared" si="12"/>
        <v>0</v>
      </c>
      <c r="J193" s="665"/>
      <c r="K193" s="665"/>
    </row>
    <row r="194" spans="1:11" x14ac:dyDescent="0.2">
      <c r="A194" s="665"/>
      <c r="B194" s="665"/>
      <c r="C194" s="665"/>
      <c r="D194" s="1"/>
      <c r="E194" s="1"/>
      <c r="F194" s="1"/>
      <c r="G194" s="656">
        <v>0</v>
      </c>
      <c r="H194" s="1">
        <f t="shared" si="11"/>
        <v>0.85</v>
      </c>
      <c r="I194" s="655">
        <f t="shared" si="12"/>
        <v>0</v>
      </c>
      <c r="J194" s="665"/>
      <c r="K194" s="665"/>
    </row>
    <row r="195" spans="1:11" x14ac:dyDescent="0.2">
      <c r="A195" s="665"/>
      <c r="B195" s="665"/>
      <c r="C195" s="665"/>
      <c r="D195" s="1"/>
      <c r="E195" s="1"/>
      <c r="F195" s="1"/>
      <c r="G195" s="656">
        <v>0</v>
      </c>
      <c r="H195" s="1">
        <f t="shared" si="11"/>
        <v>0.85</v>
      </c>
      <c r="I195" s="655">
        <f t="shared" si="12"/>
        <v>0</v>
      </c>
      <c r="J195" s="665"/>
      <c r="K195" s="665"/>
    </row>
    <row r="196" spans="1:11" x14ac:dyDescent="0.2">
      <c r="A196" s="665"/>
      <c r="B196" s="665"/>
      <c r="C196" s="665"/>
      <c r="D196" s="1"/>
      <c r="E196" s="1"/>
      <c r="F196" s="1"/>
      <c r="G196" s="656">
        <v>0</v>
      </c>
      <c r="H196" s="1">
        <f t="shared" si="11"/>
        <v>0.85</v>
      </c>
      <c r="I196" s="655">
        <f t="shared" si="12"/>
        <v>0</v>
      </c>
      <c r="J196" s="665"/>
      <c r="K196" s="665"/>
    </row>
    <row r="197" spans="1:11" s="654" customFormat="1" x14ac:dyDescent="0.2">
      <c r="A197" s="665"/>
      <c r="B197" s="665"/>
      <c r="C197" s="665"/>
      <c r="D197" s="1"/>
      <c r="E197" s="1"/>
      <c r="F197" s="1"/>
      <c r="G197" s="656">
        <v>0</v>
      </c>
      <c r="H197" s="1">
        <f t="shared" si="11"/>
        <v>0.85</v>
      </c>
      <c r="I197" s="655">
        <f t="shared" si="12"/>
        <v>0</v>
      </c>
      <c r="J197" s="665"/>
      <c r="K197" s="665"/>
    </row>
    <row r="198" spans="1:11" s="654" customFormat="1" x14ac:dyDescent="0.2">
      <c r="A198" s="665"/>
      <c r="B198" s="665"/>
      <c r="C198" s="665"/>
      <c r="D198" s="1"/>
      <c r="E198" s="1"/>
      <c r="F198" s="1"/>
      <c r="G198" s="656">
        <v>0</v>
      </c>
      <c r="H198" s="1">
        <f t="shared" si="11"/>
        <v>0.85</v>
      </c>
      <c r="I198" s="655">
        <f t="shared" si="12"/>
        <v>0</v>
      </c>
      <c r="J198" s="665"/>
      <c r="K198" s="665"/>
    </row>
    <row r="199" spans="1:11" s="678" customFormat="1" x14ac:dyDescent="0.2">
      <c r="A199" s="665"/>
      <c r="B199" s="665"/>
      <c r="C199" s="665"/>
      <c r="D199" s="1"/>
      <c r="E199" s="1"/>
      <c r="F199" s="1"/>
      <c r="G199" s="656">
        <v>0</v>
      </c>
      <c r="H199" s="1">
        <f t="shared" si="11"/>
        <v>0.85</v>
      </c>
      <c r="I199" s="655">
        <f t="shared" si="12"/>
        <v>0</v>
      </c>
      <c r="J199" s="665"/>
      <c r="K199" s="665"/>
    </row>
    <row r="200" spans="1:11" x14ac:dyDescent="0.2">
      <c r="A200" s="665"/>
      <c r="B200" s="665"/>
      <c r="C200" s="665"/>
      <c r="D200" s="1"/>
      <c r="E200" s="1"/>
      <c r="F200" s="1"/>
      <c r="G200" s="656">
        <v>0</v>
      </c>
      <c r="H200" s="1">
        <f t="shared" si="11"/>
        <v>0.85</v>
      </c>
      <c r="I200" s="655">
        <f t="shared" si="12"/>
        <v>0</v>
      </c>
      <c r="J200" s="665"/>
      <c r="K200" s="665"/>
    </row>
    <row r="201" spans="1:11" x14ac:dyDescent="0.2">
      <c r="A201" s="665"/>
      <c r="B201" s="665"/>
      <c r="C201" s="665"/>
      <c r="D201" s="1"/>
      <c r="E201" s="1"/>
      <c r="F201" s="1"/>
      <c r="G201" s="656">
        <v>0</v>
      </c>
      <c r="H201" s="1">
        <f t="shared" si="11"/>
        <v>0.85</v>
      </c>
      <c r="I201" s="655">
        <f t="shared" si="12"/>
        <v>0</v>
      </c>
      <c r="J201" s="665"/>
      <c r="K201" s="665"/>
    </row>
    <row r="202" spans="1:11" x14ac:dyDescent="0.2">
      <c r="A202" s="665"/>
      <c r="B202" s="665"/>
      <c r="C202" s="665"/>
      <c r="D202" s="1"/>
      <c r="E202" s="1"/>
      <c r="F202" s="1"/>
      <c r="G202" s="656">
        <v>0</v>
      </c>
      <c r="H202" s="1">
        <f t="shared" si="11"/>
        <v>0.85</v>
      </c>
      <c r="I202" s="655">
        <f t="shared" si="12"/>
        <v>0</v>
      </c>
      <c r="J202" s="665"/>
      <c r="K202" s="665"/>
    </row>
    <row r="203" spans="1:11" x14ac:dyDescent="0.2">
      <c r="A203" s="665"/>
      <c r="B203" s="665"/>
      <c r="C203" s="665"/>
      <c r="D203" s="1"/>
      <c r="E203" s="1"/>
      <c r="F203" s="1"/>
      <c r="G203" s="656">
        <v>0</v>
      </c>
      <c r="H203" s="1">
        <f t="shared" si="11"/>
        <v>0.85</v>
      </c>
      <c r="I203" s="655">
        <f t="shared" si="12"/>
        <v>0</v>
      </c>
      <c r="J203" s="665"/>
      <c r="K203" s="665"/>
    </row>
    <row r="204" spans="1:11" x14ac:dyDescent="0.2">
      <c r="A204" s="665"/>
      <c r="B204" s="665"/>
      <c r="C204" s="665"/>
      <c r="D204" s="1"/>
      <c r="E204" s="1"/>
      <c r="F204" s="1"/>
      <c r="G204" s="656">
        <v>0</v>
      </c>
      <c r="H204" s="1">
        <f t="shared" si="11"/>
        <v>0.85</v>
      </c>
      <c r="I204" s="655">
        <f t="shared" si="12"/>
        <v>0</v>
      </c>
      <c r="J204" s="665"/>
      <c r="K204" s="665"/>
    </row>
    <row r="205" spans="1:11" x14ac:dyDescent="0.2">
      <c r="A205" s="665"/>
      <c r="B205" s="665"/>
      <c r="C205" s="665"/>
      <c r="D205" s="1"/>
      <c r="E205" s="1"/>
      <c r="F205" s="1"/>
      <c r="G205" s="656">
        <v>0</v>
      </c>
      <c r="H205" s="1">
        <f t="shared" si="11"/>
        <v>0.85</v>
      </c>
      <c r="I205" s="655">
        <f t="shared" si="12"/>
        <v>0</v>
      </c>
      <c r="J205" s="665"/>
      <c r="K205" s="665"/>
    </row>
    <row r="206" spans="1:11" x14ac:dyDescent="0.2">
      <c r="A206" s="665"/>
      <c r="B206" s="665"/>
      <c r="C206" s="665"/>
      <c r="D206" s="1"/>
      <c r="E206" s="1"/>
      <c r="F206" s="1"/>
      <c r="G206" s="656">
        <v>0</v>
      </c>
      <c r="H206" s="1">
        <f t="shared" si="11"/>
        <v>0.85</v>
      </c>
      <c r="I206" s="655">
        <f t="shared" si="12"/>
        <v>0</v>
      </c>
      <c r="J206" s="665"/>
      <c r="K206" s="665"/>
    </row>
    <row r="207" spans="1:11" x14ac:dyDescent="0.2">
      <c r="A207" s="665"/>
      <c r="B207" s="665"/>
      <c r="C207" s="665"/>
      <c r="D207" s="1"/>
      <c r="E207" s="1"/>
      <c r="F207" s="1"/>
      <c r="G207" s="656">
        <v>0</v>
      </c>
      <c r="H207" s="1">
        <f t="shared" si="11"/>
        <v>0.85</v>
      </c>
      <c r="I207" s="655">
        <f t="shared" si="12"/>
        <v>0</v>
      </c>
      <c r="J207" s="665"/>
      <c r="K207" s="665"/>
    </row>
    <row r="208" spans="1:11" x14ac:dyDescent="0.2">
      <c r="A208" s="665"/>
      <c r="B208" s="665"/>
      <c r="C208" s="665"/>
      <c r="D208" s="1"/>
      <c r="E208" s="1"/>
      <c r="F208" s="1"/>
      <c r="G208" s="656">
        <v>0</v>
      </c>
      <c r="H208" s="1">
        <f t="shared" si="11"/>
        <v>0.85</v>
      </c>
      <c r="I208" s="655">
        <f t="shared" si="12"/>
        <v>0</v>
      </c>
      <c r="J208" s="665"/>
      <c r="K208" s="665"/>
    </row>
    <row r="209" spans="1:11" x14ac:dyDescent="0.2">
      <c r="A209" s="665"/>
      <c r="B209" s="665"/>
      <c r="C209" s="665"/>
      <c r="D209" s="1"/>
      <c r="E209" s="1"/>
      <c r="F209" s="1"/>
      <c r="G209" s="656">
        <v>0</v>
      </c>
      <c r="H209" s="1">
        <f t="shared" si="11"/>
        <v>0.85</v>
      </c>
      <c r="I209" s="655">
        <f t="shared" si="12"/>
        <v>0</v>
      </c>
      <c r="J209" s="665"/>
      <c r="K209" s="665"/>
    </row>
    <row r="210" spans="1:11" x14ac:dyDescent="0.2">
      <c r="A210" s="665"/>
      <c r="B210" s="665"/>
      <c r="C210" s="665"/>
      <c r="D210" s="1"/>
      <c r="E210" s="1"/>
      <c r="F210" s="1"/>
      <c r="G210" s="656">
        <v>0</v>
      </c>
      <c r="H210" s="1">
        <f t="shared" si="11"/>
        <v>0.85</v>
      </c>
      <c r="I210" s="655">
        <f t="shared" si="12"/>
        <v>0</v>
      </c>
      <c r="J210" s="665"/>
      <c r="K210" s="665"/>
    </row>
    <row r="211" spans="1:11" x14ac:dyDescent="0.2">
      <c r="A211" s="665"/>
      <c r="B211" s="665"/>
      <c r="C211" s="665"/>
      <c r="D211" s="1"/>
      <c r="E211" s="1"/>
      <c r="F211" s="1"/>
      <c r="G211" s="656">
        <v>0</v>
      </c>
      <c r="H211" s="1">
        <f t="shared" si="11"/>
        <v>0.85</v>
      </c>
      <c r="I211" s="655">
        <f t="shared" si="12"/>
        <v>0</v>
      </c>
      <c r="J211" s="665"/>
      <c r="K211" s="665"/>
    </row>
    <row r="212" spans="1:11" x14ac:dyDescent="0.2">
      <c r="A212" s="665"/>
      <c r="B212" s="665"/>
      <c r="C212" s="665"/>
      <c r="D212" s="1"/>
      <c r="E212" s="1"/>
      <c r="F212" s="1"/>
      <c r="G212" s="656">
        <v>0</v>
      </c>
      <c r="H212" s="1">
        <f t="shared" si="11"/>
        <v>0.85</v>
      </c>
      <c r="I212" s="655">
        <f t="shared" si="12"/>
        <v>0</v>
      </c>
      <c r="J212" s="665"/>
      <c r="K212" s="665"/>
    </row>
    <row r="213" spans="1:11" x14ac:dyDescent="0.2">
      <c r="A213" s="665"/>
      <c r="B213" s="665"/>
      <c r="C213" s="665"/>
      <c r="D213" s="1"/>
      <c r="E213" s="1"/>
      <c r="F213" s="1"/>
      <c r="G213" s="656">
        <v>0</v>
      </c>
      <c r="H213" s="1">
        <f t="shared" si="11"/>
        <v>0.85</v>
      </c>
      <c r="I213" s="655">
        <f t="shared" si="12"/>
        <v>0</v>
      </c>
      <c r="J213" s="665"/>
      <c r="K213" s="665"/>
    </row>
    <row r="214" spans="1:11" x14ac:dyDescent="0.2">
      <c r="A214" s="665"/>
      <c r="B214" s="665"/>
      <c r="C214" s="665"/>
      <c r="D214" s="1"/>
      <c r="E214" s="1"/>
      <c r="F214" s="1"/>
      <c r="G214" s="656">
        <v>0</v>
      </c>
      <c r="H214" s="1">
        <f t="shared" si="11"/>
        <v>0.85</v>
      </c>
      <c r="I214" s="655">
        <f t="shared" si="12"/>
        <v>0</v>
      </c>
      <c r="J214" s="665"/>
      <c r="K214" s="665"/>
    </row>
    <row r="215" spans="1:11" x14ac:dyDescent="0.2">
      <c r="A215" s="665"/>
      <c r="B215" s="665"/>
      <c r="C215" s="665"/>
      <c r="D215" s="1"/>
      <c r="E215" s="1"/>
      <c r="F215" s="1"/>
      <c r="G215" s="656">
        <v>0</v>
      </c>
      <c r="H215" s="1">
        <f t="shared" si="11"/>
        <v>0.85</v>
      </c>
      <c r="I215" s="655">
        <f t="shared" si="12"/>
        <v>0</v>
      </c>
      <c r="J215" s="665"/>
      <c r="K215" s="665"/>
    </row>
    <row r="216" spans="1:11" x14ac:dyDescent="0.2">
      <c r="A216" s="665"/>
      <c r="B216" s="665"/>
      <c r="C216" s="665"/>
      <c r="D216" s="1"/>
      <c r="E216" s="1"/>
      <c r="F216" s="1"/>
      <c r="G216" s="656">
        <v>0</v>
      </c>
      <c r="H216" s="1">
        <f t="shared" si="11"/>
        <v>0.85</v>
      </c>
      <c r="I216" s="655">
        <f t="shared" si="12"/>
        <v>0</v>
      </c>
      <c r="J216" s="665"/>
      <c r="K216" s="665"/>
    </row>
    <row r="217" spans="1:11" x14ac:dyDescent="0.2">
      <c r="A217" s="665"/>
      <c r="B217" s="665"/>
      <c r="C217" s="665"/>
      <c r="D217" s="1"/>
      <c r="E217" s="1"/>
      <c r="F217" s="1"/>
      <c r="G217" s="656">
        <v>0</v>
      </c>
      <c r="H217" s="1">
        <f t="shared" si="11"/>
        <v>0.85</v>
      </c>
      <c r="I217" s="655">
        <f t="shared" si="12"/>
        <v>0</v>
      </c>
      <c r="J217" s="665"/>
      <c r="K217" s="665"/>
    </row>
    <row r="218" spans="1:11" x14ac:dyDescent="0.2">
      <c r="A218" s="665"/>
      <c r="B218" s="665"/>
      <c r="C218" s="665"/>
      <c r="D218" s="1"/>
      <c r="E218" s="1"/>
      <c r="F218" s="1"/>
      <c r="G218" s="656">
        <v>0</v>
      </c>
      <c r="H218" s="1">
        <f t="shared" si="11"/>
        <v>0.85</v>
      </c>
      <c r="I218" s="655">
        <f t="shared" si="12"/>
        <v>0</v>
      </c>
      <c r="J218" s="665"/>
      <c r="K218" s="665"/>
    </row>
    <row r="219" spans="1:11" x14ac:dyDescent="0.2">
      <c r="A219" s="665"/>
      <c r="B219" s="665"/>
      <c r="C219" s="665"/>
      <c r="D219" s="1"/>
      <c r="E219" s="1"/>
      <c r="F219" s="1"/>
      <c r="G219" s="656">
        <v>0</v>
      </c>
      <c r="H219" s="1">
        <f t="shared" si="11"/>
        <v>0.85</v>
      </c>
      <c r="I219" s="655">
        <f t="shared" si="12"/>
        <v>0</v>
      </c>
      <c r="J219" s="665"/>
      <c r="K219" s="665"/>
    </row>
    <row r="220" spans="1:11" x14ac:dyDescent="0.2">
      <c r="A220" s="665"/>
      <c r="B220" s="665"/>
      <c r="C220" s="665"/>
      <c r="D220" s="1"/>
      <c r="E220" s="1"/>
      <c r="F220" s="1"/>
      <c r="G220" s="656">
        <v>0</v>
      </c>
      <c r="H220" s="1">
        <f t="shared" si="11"/>
        <v>0.85</v>
      </c>
      <c r="I220" s="655">
        <f t="shared" si="12"/>
        <v>0</v>
      </c>
      <c r="J220" s="665"/>
      <c r="K220" s="665"/>
    </row>
    <row r="221" spans="1:11" x14ac:dyDescent="0.2">
      <c r="A221" s="665"/>
      <c r="B221" s="665"/>
      <c r="C221" s="665"/>
      <c r="D221" s="1"/>
      <c r="E221" s="1"/>
      <c r="F221" s="1"/>
      <c r="G221" s="656">
        <v>0</v>
      </c>
      <c r="H221" s="1">
        <f t="shared" si="11"/>
        <v>0.85</v>
      </c>
      <c r="I221" s="655">
        <f t="shared" si="12"/>
        <v>0</v>
      </c>
      <c r="J221" s="665"/>
      <c r="K221" s="665"/>
    </row>
    <row r="222" spans="1:11" x14ac:dyDescent="0.2">
      <c r="A222" s="665"/>
      <c r="B222" s="665"/>
      <c r="C222" s="665"/>
      <c r="D222" s="1"/>
      <c r="E222" s="1"/>
      <c r="F222" s="1"/>
      <c r="G222" s="656">
        <v>0</v>
      </c>
      <c r="H222" s="1">
        <f t="shared" si="11"/>
        <v>0.85</v>
      </c>
      <c r="I222" s="655">
        <f t="shared" si="12"/>
        <v>0</v>
      </c>
      <c r="J222" s="665"/>
      <c r="K222" s="665"/>
    </row>
    <row r="223" spans="1:11" x14ac:dyDescent="0.2">
      <c r="A223" s="665"/>
      <c r="B223" s="665"/>
      <c r="C223" s="665"/>
      <c r="D223" s="1"/>
      <c r="E223" s="1"/>
      <c r="F223" s="1"/>
      <c r="G223" s="656">
        <v>0</v>
      </c>
      <c r="H223" s="1">
        <f t="shared" si="11"/>
        <v>0.85</v>
      </c>
      <c r="I223" s="655">
        <f t="shared" si="12"/>
        <v>0</v>
      </c>
      <c r="J223" s="665"/>
      <c r="K223" s="665"/>
    </row>
    <row r="224" spans="1:11" x14ac:dyDescent="0.2">
      <c r="A224" s="665"/>
      <c r="B224" s="665"/>
      <c r="C224" s="665"/>
      <c r="D224" s="1"/>
      <c r="E224" s="1"/>
      <c r="F224" s="1"/>
      <c r="G224" s="656">
        <v>0</v>
      </c>
      <c r="H224" s="1">
        <f t="shared" si="11"/>
        <v>0.85</v>
      </c>
      <c r="I224" s="655">
        <f t="shared" si="12"/>
        <v>0</v>
      </c>
      <c r="J224" s="665"/>
      <c r="K224" s="665"/>
    </row>
    <row r="225" spans="1:11" x14ac:dyDescent="0.2">
      <c r="A225" s="665"/>
      <c r="B225" s="665"/>
      <c r="C225" s="665"/>
      <c r="D225" s="1"/>
      <c r="E225" s="1"/>
      <c r="F225" s="1"/>
      <c r="G225" s="656">
        <v>0</v>
      </c>
      <c r="H225" s="1">
        <f t="shared" si="11"/>
        <v>0.85</v>
      </c>
      <c r="I225" s="655">
        <f t="shared" si="12"/>
        <v>0</v>
      </c>
      <c r="J225" s="665"/>
      <c r="K225" s="665"/>
    </row>
    <row r="226" spans="1:11" x14ac:dyDescent="0.2">
      <c r="A226" s="665"/>
      <c r="B226" s="665"/>
      <c r="C226" s="665"/>
      <c r="D226" s="1"/>
      <c r="E226" s="1"/>
      <c r="F226" s="1"/>
      <c r="G226" s="656">
        <v>0</v>
      </c>
      <c r="H226" s="1">
        <f t="shared" si="11"/>
        <v>0.85</v>
      </c>
      <c r="I226" s="655">
        <f t="shared" si="12"/>
        <v>0</v>
      </c>
      <c r="J226" s="665"/>
      <c r="K226" s="665"/>
    </row>
    <row r="227" spans="1:11" x14ac:dyDescent="0.2">
      <c r="A227" s="665"/>
      <c r="B227" s="665"/>
      <c r="C227" s="665"/>
      <c r="D227" s="1"/>
      <c r="E227" s="1"/>
      <c r="F227" s="1"/>
      <c r="G227" s="656">
        <v>0</v>
      </c>
      <c r="H227" s="1">
        <f t="shared" si="11"/>
        <v>0.85</v>
      </c>
      <c r="I227" s="655">
        <f t="shared" si="12"/>
        <v>0</v>
      </c>
      <c r="J227" s="665"/>
      <c r="K227" s="665"/>
    </row>
    <row r="228" spans="1:11" x14ac:dyDescent="0.2">
      <c r="A228" s="665"/>
      <c r="B228" s="665"/>
      <c r="C228" s="665"/>
      <c r="D228" s="1"/>
      <c r="E228" s="1"/>
      <c r="F228" s="1"/>
      <c r="G228" s="656">
        <v>0</v>
      </c>
      <c r="H228" s="1">
        <f t="shared" si="11"/>
        <v>0.85</v>
      </c>
      <c r="I228" s="655">
        <f t="shared" si="12"/>
        <v>0</v>
      </c>
      <c r="J228" s="665"/>
      <c r="K228" s="665"/>
    </row>
    <row r="229" spans="1:11" x14ac:dyDescent="0.2">
      <c r="A229" s="665"/>
      <c r="B229" s="665"/>
      <c r="C229" s="665"/>
      <c r="D229" s="1"/>
      <c r="E229" s="1"/>
      <c r="F229" s="1"/>
      <c r="G229" s="656">
        <v>0</v>
      </c>
      <c r="H229" s="1">
        <f t="shared" si="11"/>
        <v>0.85</v>
      </c>
      <c r="I229" s="655">
        <f t="shared" si="12"/>
        <v>0</v>
      </c>
      <c r="J229" s="665"/>
      <c r="K229" s="665"/>
    </row>
    <row r="230" spans="1:11" x14ac:dyDescent="0.2">
      <c r="A230" s="665"/>
      <c r="B230" s="665"/>
      <c r="C230" s="665"/>
      <c r="D230" s="1"/>
      <c r="E230" s="1"/>
      <c r="F230" s="1"/>
      <c r="G230" s="656">
        <v>0</v>
      </c>
      <c r="H230" s="1">
        <f t="shared" si="11"/>
        <v>0.85</v>
      </c>
      <c r="I230" s="655">
        <f t="shared" si="12"/>
        <v>0</v>
      </c>
      <c r="J230" s="665"/>
      <c r="K230" s="665"/>
    </row>
    <row r="231" spans="1:11" x14ac:dyDescent="0.2">
      <c r="A231" s="665"/>
      <c r="B231" s="665"/>
      <c r="C231" s="665"/>
      <c r="D231" s="1"/>
      <c r="E231" s="1"/>
      <c r="F231" s="1"/>
      <c r="G231" s="656">
        <v>0</v>
      </c>
      <c r="H231" s="1">
        <f t="shared" si="11"/>
        <v>0.85</v>
      </c>
      <c r="I231" s="655">
        <f t="shared" si="12"/>
        <v>0</v>
      </c>
      <c r="J231" s="665"/>
      <c r="K231" s="665"/>
    </row>
    <row r="232" spans="1:11" x14ac:dyDescent="0.2">
      <c r="A232" s="665"/>
      <c r="B232" s="665"/>
      <c r="C232" s="665"/>
      <c r="D232" s="1"/>
      <c r="E232" s="1"/>
      <c r="F232" s="1"/>
      <c r="G232" s="656">
        <v>0</v>
      </c>
      <c r="H232" s="1">
        <f t="shared" si="11"/>
        <v>0.85</v>
      </c>
      <c r="I232" s="655">
        <f t="shared" si="12"/>
        <v>0</v>
      </c>
      <c r="J232" s="665"/>
      <c r="K232" s="665"/>
    </row>
    <row r="233" spans="1:11" x14ac:dyDescent="0.2">
      <c r="A233" s="665"/>
      <c r="B233" s="665"/>
      <c r="C233" s="665"/>
      <c r="D233" s="1"/>
      <c r="E233" s="1"/>
      <c r="F233" s="1"/>
      <c r="G233" s="656">
        <v>0</v>
      </c>
      <c r="H233" s="1">
        <f t="shared" si="11"/>
        <v>0.85</v>
      </c>
      <c r="I233" s="655">
        <f t="shared" si="12"/>
        <v>0</v>
      </c>
      <c r="J233" s="665"/>
      <c r="K233" s="665"/>
    </row>
    <row r="234" spans="1:11" x14ac:dyDescent="0.2">
      <c r="A234" s="665"/>
      <c r="B234" s="665"/>
      <c r="C234" s="665"/>
      <c r="D234" s="1"/>
      <c r="E234" s="1"/>
      <c r="F234" s="1"/>
      <c r="G234" s="656">
        <v>0</v>
      </c>
      <c r="H234" s="1">
        <f t="shared" si="11"/>
        <v>0.85</v>
      </c>
      <c r="I234" s="655">
        <f t="shared" si="12"/>
        <v>0</v>
      </c>
      <c r="J234" s="665"/>
      <c r="K234" s="665"/>
    </row>
    <row r="235" spans="1:11" x14ac:dyDescent="0.2">
      <c r="A235" s="665"/>
      <c r="B235" s="665"/>
      <c r="C235" s="665"/>
      <c r="D235" s="1"/>
      <c r="E235" s="1"/>
      <c r="F235" s="1"/>
      <c r="G235" s="656">
        <v>0</v>
      </c>
      <c r="H235" s="1">
        <f t="shared" si="11"/>
        <v>0.85</v>
      </c>
      <c r="I235" s="655">
        <f t="shared" si="12"/>
        <v>0</v>
      </c>
      <c r="J235" s="665"/>
      <c r="K235" s="665"/>
    </row>
    <row r="236" spans="1:11" x14ac:dyDescent="0.2">
      <c r="A236" s="657"/>
      <c r="B236" s="657"/>
      <c r="C236" s="657"/>
      <c r="D236" s="657"/>
      <c r="E236" s="657"/>
      <c r="F236" s="662" t="s">
        <v>327</v>
      </c>
      <c r="G236" s="657"/>
      <c r="H236" s="657"/>
      <c r="I236" s="658">
        <f>SUM(I174:I235)</f>
        <v>0</v>
      </c>
      <c r="J236" s="663">
        <f>B174+C174-I236</f>
        <v>0</v>
      </c>
      <c r="K236" s="664">
        <f>J236*$I$3</f>
        <v>0</v>
      </c>
    </row>
    <row r="237" spans="1:11" ht="38.25" x14ac:dyDescent="0.2">
      <c r="A237" s="609" t="str">
        <f>budget!A301</f>
        <v>MISCELLANEOUS INDIVIDUAL EXPENSES</v>
      </c>
      <c r="B237" s="655">
        <f>budget!AB311</f>
        <v>0</v>
      </c>
      <c r="C237" s="655">
        <f>budget!AC311</f>
        <v>0</v>
      </c>
      <c r="D237" s="1"/>
      <c r="E237" s="1"/>
      <c r="F237" s="1"/>
      <c r="G237" s="656">
        <v>0</v>
      </c>
      <c r="H237" s="1">
        <f t="shared" ref="H237:H250" si="13">$I$3</f>
        <v>0.85</v>
      </c>
      <c r="I237" s="655">
        <f t="shared" ref="I237:I250" si="14">G237/H237</f>
        <v>0</v>
      </c>
      <c r="J237" s="665"/>
      <c r="K237" s="665"/>
    </row>
    <row r="238" spans="1:11" x14ac:dyDescent="0.2">
      <c r="A238" s="665"/>
      <c r="B238" s="665"/>
      <c r="C238" s="665"/>
      <c r="D238" s="1"/>
      <c r="E238" s="1"/>
      <c r="F238" s="1"/>
      <c r="G238" s="656">
        <v>0</v>
      </c>
      <c r="H238" s="1">
        <f t="shared" si="13"/>
        <v>0.85</v>
      </c>
      <c r="I238" s="655">
        <f t="shared" si="14"/>
        <v>0</v>
      </c>
      <c r="J238" s="665"/>
      <c r="K238" s="665"/>
    </row>
    <row r="239" spans="1:11" x14ac:dyDescent="0.2">
      <c r="A239" s="665"/>
      <c r="B239" s="665"/>
      <c r="C239" s="665"/>
      <c r="D239" s="1"/>
      <c r="E239" s="1"/>
      <c r="F239" s="1"/>
      <c r="G239" s="656">
        <v>0</v>
      </c>
      <c r="H239" s="1">
        <f t="shared" si="13"/>
        <v>0.85</v>
      </c>
      <c r="I239" s="655">
        <f t="shared" si="14"/>
        <v>0</v>
      </c>
      <c r="J239" s="665"/>
      <c r="K239" s="665"/>
    </row>
    <row r="240" spans="1:11" x14ac:dyDescent="0.2">
      <c r="A240" s="665"/>
      <c r="B240" s="665"/>
      <c r="C240" s="665"/>
      <c r="D240" s="1"/>
      <c r="E240" s="1"/>
      <c r="F240" s="1"/>
      <c r="G240" s="656">
        <v>0</v>
      </c>
      <c r="H240" s="1">
        <f t="shared" si="13"/>
        <v>0.85</v>
      </c>
      <c r="I240" s="655">
        <f t="shared" si="14"/>
        <v>0</v>
      </c>
      <c r="J240" s="665"/>
      <c r="K240" s="665"/>
    </row>
    <row r="241" spans="1:11" x14ac:dyDescent="0.2">
      <c r="A241" s="665"/>
      <c r="B241" s="665"/>
      <c r="C241" s="665"/>
      <c r="D241" s="1"/>
      <c r="E241" s="1"/>
      <c r="F241" s="1"/>
      <c r="G241" s="656">
        <v>0</v>
      </c>
      <c r="H241" s="1">
        <f t="shared" si="13"/>
        <v>0.85</v>
      </c>
      <c r="I241" s="655">
        <f t="shared" si="14"/>
        <v>0</v>
      </c>
      <c r="J241" s="665"/>
      <c r="K241" s="665"/>
    </row>
    <row r="242" spans="1:11" x14ac:dyDescent="0.2">
      <c r="A242" s="665"/>
      <c r="B242" s="665"/>
      <c r="C242" s="665"/>
      <c r="D242" s="1"/>
      <c r="E242" s="1"/>
      <c r="F242" s="1"/>
      <c r="G242" s="656">
        <v>0</v>
      </c>
      <c r="H242" s="1">
        <f t="shared" si="13"/>
        <v>0.85</v>
      </c>
      <c r="I242" s="655">
        <f t="shared" si="14"/>
        <v>0</v>
      </c>
      <c r="J242" s="665"/>
      <c r="K242" s="665"/>
    </row>
    <row r="243" spans="1:11" x14ac:dyDescent="0.2">
      <c r="A243" s="665"/>
      <c r="B243" s="665"/>
      <c r="C243" s="665"/>
      <c r="D243" s="1"/>
      <c r="E243" s="1"/>
      <c r="F243" s="1"/>
      <c r="G243" s="656">
        <v>0</v>
      </c>
      <c r="H243" s="1">
        <f t="shared" si="13"/>
        <v>0.85</v>
      </c>
      <c r="I243" s="655">
        <f t="shared" si="14"/>
        <v>0</v>
      </c>
      <c r="J243" s="665"/>
      <c r="K243" s="665"/>
    </row>
    <row r="244" spans="1:11" x14ac:dyDescent="0.2">
      <c r="A244" s="665"/>
      <c r="B244" s="665"/>
      <c r="C244" s="665"/>
      <c r="D244" s="1"/>
      <c r="E244" s="1"/>
      <c r="F244" s="1"/>
      <c r="G244" s="656">
        <v>0</v>
      </c>
      <c r="H244" s="1">
        <f t="shared" si="13"/>
        <v>0.85</v>
      </c>
      <c r="I244" s="655">
        <f t="shared" si="14"/>
        <v>0</v>
      </c>
      <c r="J244" s="665"/>
      <c r="K244" s="665"/>
    </row>
    <row r="245" spans="1:11" x14ac:dyDescent="0.2">
      <c r="A245" s="665"/>
      <c r="B245" s="665"/>
      <c r="C245" s="665"/>
      <c r="D245" s="1"/>
      <c r="E245" s="1"/>
      <c r="F245" s="1"/>
      <c r="G245" s="656">
        <v>0</v>
      </c>
      <c r="H245" s="1">
        <f t="shared" si="13"/>
        <v>0.85</v>
      </c>
      <c r="I245" s="655">
        <f t="shared" si="14"/>
        <v>0</v>
      </c>
      <c r="J245" s="665"/>
      <c r="K245" s="665"/>
    </row>
    <row r="246" spans="1:11" x14ac:dyDescent="0.2">
      <c r="A246" s="665"/>
      <c r="B246" s="665"/>
      <c r="C246" s="665"/>
      <c r="D246" s="1"/>
      <c r="E246" s="1"/>
      <c r="F246" s="1"/>
      <c r="G246" s="656">
        <v>0</v>
      </c>
      <c r="H246" s="1">
        <f t="shared" si="13"/>
        <v>0.85</v>
      </c>
      <c r="I246" s="655">
        <f t="shared" si="14"/>
        <v>0</v>
      </c>
      <c r="J246" s="665"/>
      <c r="K246" s="665"/>
    </row>
    <row r="247" spans="1:11" x14ac:dyDescent="0.2">
      <c r="A247" s="665"/>
      <c r="B247" s="665"/>
      <c r="C247" s="665"/>
      <c r="D247" s="1"/>
      <c r="E247" s="1"/>
      <c r="F247" s="1"/>
      <c r="G247" s="656">
        <v>0</v>
      </c>
      <c r="H247" s="1">
        <f t="shared" si="13"/>
        <v>0.85</v>
      </c>
      <c r="I247" s="655">
        <f t="shared" si="14"/>
        <v>0</v>
      </c>
      <c r="J247" s="665"/>
      <c r="K247" s="665"/>
    </row>
    <row r="248" spans="1:11" x14ac:dyDescent="0.2">
      <c r="A248" s="665"/>
      <c r="B248" s="665"/>
      <c r="C248" s="665"/>
      <c r="D248" s="1"/>
      <c r="E248" s="1"/>
      <c r="F248" s="1"/>
      <c r="G248" s="656">
        <v>0</v>
      </c>
      <c r="H248" s="1">
        <f t="shared" si="13"/>
        <v>0.85</v>
      </c>
      <c r="I248" s="655">
        <f t="shared" si="14"/>
        <v>0</v>
      </c>
      <c r="J248" s="665"/>
      <c r="K248" s="665"/>
    </row>
    <row r="249" spans="1:11" x14ac:dyDescent="0.2">
      <c r="A249" s="665"/>
      <c r="B249" s="665"/>
      <c r="C249" s="665"/>
      <c r="D249" s="1"/>
      <c r="E249" s="1"/>
      <c r="F249" s="1"/>
      <c r="G249" s="656">
        <v>0</v>
      </c>
      <c r="H249" s="1">
        <f t="shared" si="13"/>
        <v>0.85</v>
      </c>
      <c r="I249" s="655">
        <f t="shared" si="14"/>
        <v>0</v>
      </c>
      <c r="J249" s="665"/>
      <c r="K249" s="665"/>
    </row>
    <row r="250" spans="1:11" x14ac:dyDescent="0.2">
      <c r="A250" s="665"/>
      <c r="B250" s="665"/>
      <c r="C250" s="665"/>
      <c r="D250" s="1"/>
      <c r="E250" s="1"/>
      <c r="F250" s="1"/>
      <c r="G250" s="656">
        <v>0</v>
      </c>
      <c r="H250" s="1">
        <f t="shared" si="13"/>
        <v>0.85</v>
      </c>
      <c r="I250" s="655">
        <f t="shared" si="14"/>
        <v>0</v>
      </c>
      <c r="J250" s="665"/>
      <c r="K250" s="665"/>
    </row>
    <row r="251" spans="1:11" x14ac:dyDescent="0.2">
      <c r="A251" s="657"/>
      <c r="B251" s="657"/>
      <c r="C251" s="657"/>
      <c r="D251" s="657"/>
      <c r="E251" s="657"/>
      <c r="F251" s="662" t="s">
        <v>328</v>
      </c>
      <c r="G251" s="657"/>
      <c r="H251" s="657"/>
      <c r="I251" s="658">
        <f>SUM(I237:I250)</f>
        <v>0</v>
      </c>
      <c r="J251" s="663">
        <f>B237+C237-I251</f>
        <v>0</v>
      </c>
      <c r="K251" s="664">
        <f>J251*$I$3</f>
        <v>0</v>
      </c>
    </row>
    <row r="252" spans="1:11" s="604" customFormat="1" ht="13.5" thickBot="1" x14ac:dyDescent="0.25">
      <c r="B252" s="688"/>
      <c r="C252" s="688"/>
    </row>
    <row r="253" spans="1:11" ht="13.5" thickBot="1" x14ac:dyDescent="0.25">
      <c r="A253" s="654"/>
      <c r="B253" s="1067" t="s">
        <v>251</v>
      </c>
      <c r="C253" s="1068"/>
      <c r="D253" s="1064" t="s">
        <v>249</v>
      </c>
      <c r="E253" s="1065"/>
      <c r="F253" s="1066"/>
      <c r="G253" s="1059" t="s">
        <v>247</v>
      </c>
      <c r="H253" s="1060"/>
      <c r="I253" s="1061"/>
      <c r="J253" s="1062" t="s">
        <v>248</v>
      </c>
      <c r="K253" s="1063"/>
    </row>
    <row r="254" spans="1:11" ht="46.5" x14ac:dyDescent="0.35">
      <c r="A254" s="689" t="s">
        <v>250</v>
      </c>
      <c r="B254" s="659" t="s">
        <v>110</v>
      </c>
      <c r="C254" s="659" t="s">
        <v>111</v>
      </c>
      <c r="D254" s="659" t="s">
        <v>28</v>
      </c>
      <c r="E254" s="659"/>
      <c r="F254" s="659" t="s">
        <v>246</v>
      </c>
      <c r="G254" s="668" t="str">
        <f>$I$2</f>
        <v>EUR</v>
      </c>
      <c r="H254" s="661" t="s">
        <v>215</v>
      </c>
      <c r="I254" s="660" t="s">
        <v>189</v>
      </c>
      <c r="J254" s="660" t="s">
        <v>189</v>
      </c>
      <c r="K254" s="660" t="str">
        <f>budget!$K$4</f>
        <v>EUR</v>
      </c>
    </row>
    <row r="255" spans="1:11" x14ac:dyDescent="0.2">
      <c r="A255" s="1" t="str">
        <f>budget!A312</f>
        <v>OVERSEAS INSTRUCTOR</v>
      </c>
      <c r="B255" s="655">
        <f>budget!AB319</f>
        <v>0</v>
      </c>
      <c r="C255" s="655">
        <f>budget!AC319</f>
        <v>0</v>
      </c>
      <c r="D255" s="1"/>
      <c r="E255" s="1"/>
      <c r="F255" s="1"/>
      <c r="G255" s="656">
        <v>0</v>
      </c>
      <c r="H255" s="1">
        <f t="shared" ref="H255:H268" si="15">$I$3</f>
        <v>0.85</v>
      </c>
      <c r="I255" s="655">
        <f t="shared" ref="I255:I268" si="16">G255/H255</f>
        <v>0</v>
      </c>
      <c r="J255" s="665"/>
      <c r="K255" s="665"/>
    </row>
    <row r="256" spans="1:11" x14ac:dyDescent="0.2">
      <c r="A256" s="665"/>
      <c r="B256" s="665"/>
      <c r="C256" s="665"/>
      <c r="D256" s="1"/>
      <c r="E256" s="1"/>
      <c r="F256" s="1"/>
      <c r="G256" s="656">
        <v>0</v>
      </c>
      <c r="H256" s="1">
        <f t="shared" si="15"/>
        <v>0.85</v>
      </c>
      <c r="I256" s="655">
        <f t="shared" si="16"/>
        <v>0</v>
      </c>
      <c r="J256" s="665"/>
      <c r="K256" s="665"/>
    </row>
    <row r="257" spans="1:11" x14ac:dyDescent="0.2">
      <c r="A257" s="665"/>
      <c r="B257" s="665"/>
      <c r="C257" s="665"/>
      <c r="D257" s="1"/>
      <c r="E257" s="1"/>
      <c r="F257" s="1"/>
      <c r="G257" s="656">
        <v>0</v>
      </c>
      <c r="H257" s="1">
        <f t="shared" si="15"/>
        <v>0.85</v>
      </c>
      <c r="I257" s="655">
        <f t="shared" si="16"/>
        <v>0</v>
      </c>
      <c r="J257" s="665"/>
      <c r="K257" s="665"/>
    </row>
    <row r="258" spans="1:11" x14ac:dyDescent="0.2">
      <c r="A258" s="665"/>
      <c r="B258" s="665"/>
      <c r="C258" s="665"/>
      <c r="D258" s="1"/>
      <c r="E258" s="1"/>
      <c r="F258" s="1"/>
      <c r="G258" s="656">
        <v>0</v>
      </c>
      <c r="H258" s="1">
        <f t="shared" si="15"/>
        <v>0.85</v>
      </c>
      <c r="I258" s="655">
        <f t="shared" si="16"/>
        <v>0</v>
      </c>
      <c r="J258" s="665"/>
      <c r="K258" s="665"/>
    </row>
    <row r="259" spans="1:11" x14ac:dyDescent="0.2">
      <c r="A259" s="665"/>
      <c r="B259" s="665"/>
      <c r="C259" s="665"/>
      <c r="D259" s="1"/>
      <c r="E259" s="1"/>
      <c r="F259" s="1"/>
      <c r="G259" s="656">
        <v>0</v>
      </c>
      <c r="H259" s="1">
        <f t="shared" si="15"/>
        <v>0.85</v>
      </c>
      <c r="I259" s="655">
        <f t="shared" si="16"/>
        <v>0</v>
      </c>
      <c r="J259" s="665"/>
      <c r="K259" s="665"/>
    </row>
    <row r="260" spans="1:11" x14ac:dyDescent="0.2">
      <c r="A260" s="665"/>
      <c r="B260" s="665"/>
      <c r="C260" s="665"/>
      <c r="D260" s="1"/>
      <c r="E260" s="1"/>
      <c r="F260" s="1"/>
      <c r="G260" s="656">
        <v>0</v>
      </c>
      <c r="H260" s="1">
        <f t="shared" si="15"/>
        <v>0.85</v>
      </c>
      <c r="I260" s="655">
        <f t="shared" si="16"/>
        <v>0</v>
      </c>
      <c r="J260" s="665"/>
      <c r="K260" s="665"/>
    </row>
    <row r="261" spans="1:11" x14ac:dyDescent="0.2">
      <c r="A261" s="665"/>
      <c r="B261" s="665"/>
      <c r="C261" s="665"/>
      <c r="D261" s="1"/>
      <c r="E261" s="1"/>
      <c r="F261" s="1"/>
      <c r="G261" s="656">
        <v>0</v>
      </c>
      <c r="H261" s="1">
        <f t="shared" si="15"/>
        <v>0.85</v>
      </c>
      <c r="I261" s="655">
        <f t="shared" si="16"/>
        <v>0</v>
      </c>
      <c r="J261" s="665"/>
      <c r="K261" s="665"/>
    </row>
    <row r="262" spans="1:11" x14ac:dyDescent="0.2">
      <c r="A262" s="665"/>
      <c r="B262" s="665"/>
      <c r="C262" s="665"/>
      <c r="D262" s="1"/>
      <c r="E262" s="1"/>
      <c r="F262" s="1"/>
      <c r="G262" s="656">
        <v>0</v>
      </c>
      <c r="H262" s="1">
        <f t="shared" si="15"/>
        <v>0.85</v>
      </c>
      <c r="I262" s="655">
        <f t="shared" si="16"/>
        <v>0</v>
      </c>
      <c r="J262" s="665"/>
      <c r="K262" s="665"/>
    </row>
    <row r="263" spans="1:11" s="654" customFormat="1" x14ac:dyDescent="0.2">
      <c r="A263" s="665"/>
      <c r="B263" s="665"/>
      <c r="C263" s="665"/>
      <c r="D263" s="1"/>
      <c r="E263" s="1"/>
      <c r="F263" s="1"/>
      <c r="G263" s="656">
        <v>0</v>
      </c>
      <c r="H263" s="1">
        <f t="shared" si="15"/>
        <v>0.85</v>
      </c>
      <c r="I263" s="655">
        <f t="shared" si="16"/>
        <v>0</v>
      </c>
      <c r="J263" s="665"/>
      <c r="K263" s="665"/>
    </row>
    <row r="264" spans="1:11" s="654" customFormat="1" x14ac:dyDescent="0.2">
      <c r="A264" s="665"/>
      <c r="B264" s="665"/>
      <c r="C264" s="665"/>
      <c r="D264" s="1"/>
      <c r="E264" s="1"/>
      <c r="F264" s="1"/>
      <c r="G264" s="656">
        <v>0</v>
      </c>
      <c r="H264" s="1">
        <f t="shared" si="15"/>
        <v>0.85</v>
      </c>
      <c r="I264" s="655">
        <f t="shared" si="16"/>
        <v>0</v>
      </c>
      <c r="J264" s="665"/>
      <c r="K264" s="665"/>
    </row>
    <row r="265" spans="1:11" s="678" customFormat="1" x14ac:dyDescent="0.2">
      <c r="A265" s="665"/>
      <c r="B265" s="665"/>
      <c r="C265" s="665"/>
      <c r="D265" s="1"/>
      <c r="E265" s="1"/>
      <c r="F265" s="1"/>
      <c r="G265" s="656">
        <v>0</v>
      </c>
      <c r="H265" s="1">
        <f t="shared" si="15"/>
        <v>0.85</v>
      </c>
      <c r="I265" s="655">
        <f t="shared" si="16"/>
        <v>0</v>
      </c>
      <c r="J265" s="665"/>
      <c r="K265" s="665"/>
    </row>
    <row r="266" spans="1:11" x14ac:dyDescent="0.2">
      <c r="A266" s="665"/>
      <c r="B266" s="665"/>
      <c r="C266" s="665"/>
      <c r="D266" s="1"/>
      <c r="E266" s="1"/>
      <c r="F266" s="1"/>
      <c r="G266" s="656">
        <v>0</v>
      </c>
      <c r="H266" s="1">
        <f t="shared" si="15"/>
        <v>0.85</v>
      </c>
      <c r="I266" s="655">
        <f t="shared" si="16"/>
        <v>0</v>
      </c>
      <c r="J266" s="665"/>
      <c r="K266" s="665"/>
    </row>
    <row r="267" spans="1:11" x14ac:dyDescent="0.2">
      <c r="A267" s="665"/>
      <c r="B267" s="665"/>
      <c r="C267" s="665"/>
      <c r="D267" s="1"/>
      <c r="E267" s="1"/>
      <c r="F267" s="1"/>
      <c r="G267" s="656">
        <v>0</v>
      </c>
      <c r="H267" s="1">
        <f t="shared" si="15"/>
        <v>0.85</v>
      </c>
      <c r="I267" s="655">
        <f t="shared" si="16"/>
        <v>0</v>
      </c>
      <c r="J267" s="665"/>
      <c r="K267" s="665"/>
    </row>
    <row r="268" spans="1:11" x14ac:dyDescent="0.2">
      <c r="A268" s="665"/>
      <c r="B268" s="665"/>
      <c r="C268" s="665"/>
      <c r="D268" s="1"/>
      <c r="E268" s="1"/>
      <c r="F268" s="1"/>
      <c r="G268" s="656">
        <v>0</v>
      </c>
      <c r="H268" s="1">
        <f t="shared" si="15"/>
        <v>0.85</v>
      </c>
      <c r="I268" s="655">
        <f t="shared" si="16"/>
        <v>0</v>
      </c>
      <c r="J268" s="665"/>
      <c r="K268" s="665"/>
    </row>
    <row r="269" spans="1:11" x14ac:dyDescent="0.2">
      <c r="A269" s="657"/>
      <c r="B269" s="657"/>
      <c r="C269" s="657"/>
      <c r="D269" s="657"/>
      <c r="E269" s="657"/>
      <c r="F269" s="662" t="s">
        <v>329</v>
      </c>
      <c r="G269" s="657"/>
      <c r="H269" s="657"/>
      <c r="I269" s="658">
        <f>SUM(I255:I268)</f>
        <v>0</v>
      </c>
      <c r="J269" s="663">
        <f>B255+C255-I269</f>
        <v>0</v>
      </c>
      <c r="K269" s="664">
        <f>J269*$I$3</f>
        <v>0</v>
      </c>
    </row>
    <row r="270" spans="1:11" x14ac:dyDescent="0.2">
      <c r="A270" s="1" t="str">
        <f>budget!A320</f>
        <v>GUEST LECTURE</v>
      </c>
      <c r="B270" s="655">
        <f>budget!AB328</f>
        <v>0</v>
      </c>
      <c r="C270" s="655">
        <f>budget!AC328</f>
        <v>0</v>
      </c>
      <c r="D270" s="1"/>
      <c r="E270" s="1"/>
      <c r="F270" s="1"/>
      <c r="G270" s="656">
        <v>0</v>
      </c>
      <c r="H270" s="1">
        <f t="shared" ref="H270:H283" si="17">$I$3</f>
        <v>0.85</v>
      </c>
      <c r="I270" s="655">
        <f t="shared" ref="I270:I283" si="18">G270/H270</f>
        <v>0</v>
      </c>
      <c r="J270" s="665"/>
      <c r="K270" s="665"/>
    </row>
    <row r="271" spans="1:11" x14ac:dyDescent="0.2">
      <c r="A271" s="665"/>
      <c r="B271" s="665"/>
      <c r="C271" s="665"/>
      <c r="D271" s="1"/>
      <c r="E271" s="1"/>
      <c r="F271" s="1"/>
      <c r="G271" s="656">
        <v>0</v>
      </c>
      <c r="H271" s="1">
        <f t="shared" si="17"/>
        <v>0.85</v>
      </c>
      <c r="I271" s="655">
        <f t="shared" si="18"/>
        <v>0</v>
      </c>
      <c r="J271" s="665"/>
      <c r="K271" s="665"/>
    </row>
    <row r="272" spans="1:11" x14ac:dyDescent="0.2">
      <c r="A272" s="665"/>
      <c r="B272" s="665"/>
      <c r="C272" s="665"/>
      <c r="D272" s="1"/>
      <c r="E272" s="1"/>
      <c r="F272" s="1"/>
      <c r="G272" s="656">
        <v>0</v>
      </c>
      <c r="H272" s="1">
        <f t="shared" si="17"/>
        <v>0.85</v>
      </c>
      <c r="I272" s="655">
        <f t="shared" si="18"/>
        <v>0</v>
      </c>
      <c r="J272" s="665"/>
      <c r="K272" s="665"/>
    </row>
    <row r="273" spans="1:11" x14ac:dyDescent="0.2">
      <c r="A273" s="665"/>
      <c r="B273" s="665"/>
      <c r="C273" s="665"/>
      <c r="D273" s="1"/>
      <c r="E273" s="1"/>
      <c r="F273" s="1"/>
      <c r="G273" s="656">
        <v>0</v>
      </c>
      <c r="H273" s="1">
        <f t="shared" si="17"/>
        <v>0.85</v>
      </c>
      <c r="I273" s="655">
        <f t="shared" si="18"/>
        <v>0</v>
      </c>
      <c r="J273" s="665"/>
      <c r="K273" s="665"/>
    </row>
    <row r="274" spans="1:11" x14ac:dyDescent="0.2">
      <c r="A274" s="665"/>
      <c r="B274" s="665"/>
      <c r="C274" s="665"/>
      <c r="D274" s="1"/>
      <c r="E274" s="1"/>
      <c r="F274" s="1"/>
      <c r="G274" s="656">
        <v>0</v>
      </c>
      <c r="H274" s="1">
        <f t="shared" si="17"/>
        <v>0.85</v>
      </c>
      <c r="I274" s="655">
        <f t="shared" si="18"/>
        <v>0</v>
      </c>
      <c r="J274" s="665"/>
      <c r="K274" s="665"/>
    </row>
    <row r="275" spans="1:11" x14ac:dyDescent="0.2">
      <c r="A275" s="665"/>
      <c r="B275" s="665"/>
      <c r="C275" s="665"/>
      <c r="D275" s="1"/>
      <c r="E275" s="1"/>
      <c r="F275" s="1"/>
      <c r="G275" s="656">
        <v>0</v>
      </c>
      <c r="H275" s="1">
        <f t="shared" si="17"/>
        <v>0.85</v>
      </c>
      <c r="I275" s="655">
        <f t="shared" si="18"/>
        <v>0</v>
      </c>
      <c r="J275" s="665"/>
      <c r="K275" s="665"/>
    </row>
    <row r="276" spans="1:11" x14ac:dyDescent="0.2">
      <c r="A276" s="665"/>
      <c r="B276" s="665"/>
      <c r="C276" s="665"/>
      <c r="D276" s="1"/>
      <c r="E276" s="1"/>
      <c r="F276" s="1"/>
      <c r="G276" s="656">
        <v>0</v>
      </c>
      <c r="H276" s="1">
        <f t="shared" si="17"/>
        <v>0.85</v>
      </c>
      <c r="I276" s="655">
        <f t="shared" si="18"/>
        <v>0</v>
      </c>
      <c r="J276" s="665"/>
      <c r="K276" s="665"/>
    </row>
    <row r="277" spans="1:11" x14ac:dyDescent="0.2">
      <c r="A277" s="665"/>
      <c r="B277" s="665"/>
      <c r="C277" s="665"/>
      <c r="D277" s="1"/>
      <c r="E277" s="1"/>
      <c r="F277" s="1"/>
      <c r="G277" s="656">
        <v>0</v>
      </c>
      <c r="H277" s="1">
        <f t="shared" si="17"/>
        <v>0.85</v>
      </c>
      <c r="I277" s="655">
        <f t="shared" si="18"/>
        <v>0</v>
      </c>
      <c r="J277" s="665"/>
      <c r="K277" s="665"/>
    </row>
    <row r="278" spans="1:11" x14ac:dyDescent="0.2">
      <c r="A278" s="665"/>
      <c r="B278" s="665"/>
      <c r="C278" s="665"/>
      <c r="D278" s="1"/>
      <c r="E278" s="1"/>
      <c r="F278" s="1"/>
      <c r="G278" s="656">
        <v>0</v>
      </c>
      <c r="H278" s="1">
        <f t="shared" si="17"/>
        <v>0.85</v>
      </c>
      <c r="I278" s="655">
        <f t="shared" si="18"/>
        <v>0</v>
      </c>
      <c r="J278" s="665"/>
      <c r="K278" s="665"/>
    </row>
    <row r="279" spans="1:11" x14ac:dyDescent="0.2">
      <c r="A279" s="665"/>
      <c r="B279" s="665"/>
      <c r="C279" s="665"/>
      <c r="D279" s="1"/>
      <c r="E279" s="1"/>
      <c r="F279" s="1"/>
      <c r="G279" s="656">
        <v>0</v>
      </c>
      <c r="H279" s="1">
        <f t="shared" si="17"/>
        <v>0.85</v>
      </c>
      <c r="I279" s="655">
        <f t="shared" si="18"/>
        <v>0</v>
      </c>
      <c r="J279" s="665"/>
      <c r="K279" s="665"/>
    </row>
    <row r="280" spans="1:11" x14ac:dyDescent="0.2">
      <c r="A280" s="665"/>
      <c r="B280" s="665"/>
      <c r="C280" s="665"/>
      <c r="D280" s="1"/>
      <c r="E280" s="1"/>
      <c r="F280" s="1"/>
      <c r="G280" s="656">
        <v>0</v>
      </c>
      <c r="H280" s="1">
        <f t="shared" si="17"/>
        <v>0.85</v>
      </c>
      <c r="I280" s="655">
        <f t="shared" si="18"/>
        <v>0</v>
      </c>
      <c r="J280" s="665"/>
      <c r="K280" s="665"/>
    </row>
    <row r="281" spans="1:11" s="654" customFormat="1" x14ac:dyDescent="0.2">
      <c r="A281" s="665"/>
      <c r="B281" s="665"/>
      <c r="C281" s="665"/>
      <c r="D281" s="1"/>
      <c r="E281" s="1"/>
      <c r="F281" s="1"/>
      <c r="G281" s="656">
        <v>0</v>
      </c>
      <c r="H281" s="1">
        <f t="shared" si="17"/>
        <v>0.85</v>
      </c>
      <c r="I281" s="655">
        <f t="shared" si="18"/>
        <v>0</v>
      </c>
      <c r="J281" s="665"/>
      <c r="K281" s="665"/>
    </row>
    <row r="282" spans="1:11" s="654" customFormat="1" x14ac:dyDescent="0.2">
      <c r="A282" s="665"/>
      <c r="B282" s="665"/>
      <c r="C282" s="665"/>
      <c r="D282" s="1"/>
      <c r="E282" s="1"/>
      <c r="F282" s="1"/>
      <c r="G282" s="656">
        <v>0</v>
      </c>
      <c r="H282" s="1">
        <f t="shared" si="17"/>
        <v>0.85</v>
      </c>
      <c r="I282" s="655">
        <f t="shared" si="18"/>
        <v>0</v>
      </c>
      <c r="J282" s="665"/>
      <c r="K282" s="665"/>
    </row>
    <row r="283" spans="1:11" x14ac:dyDescent="0.2">
      <c r="A283" s="665"/>
      <c r="B283" s="665"/>
      <c r="C283" s="665"/>
      <c r="D283" s="1"/>
      <c r="E283" s="1"/>
      <c r="F283" s="1"/>
      <c r="G283" s="656">
        <v>0</v>
      </c>
      <c r="H283" s="1">
        <f t="shared" si="17"/>
        <v>0.85</v>
      </c>
      <c r="I283" s="655">
        <f t="shared" si="18"/>
        <v>0</v>
      </c>
      <c r="J283" s="665"/>
      <c r="K283" s="665"/>
    </row>
    <row r="284" spans="1:11" x14ac:dyDescent="0.2">
      <c r="A284" s="657"/>
      <c r="B284" s="657"/>
      <c r="C284" s="657"/>
      <c r="D284" s="657"/>
      <c r="E284" s="657"/>
      <c r="F284" s="662" t="s">
        <v>330</v>
      </c>
      <c r="G284" s="657"/>
      <c r="H284" s="657"/>
      <c r="I284" s="658">
        <f>SUM(I270:I283)</f>
        <v>0</v>
      </c>
      <c r="J284" s="663">
        <f>B270+C270-I284</f>
        <v>0</v>
      </c>
      <c r="K284" s="664">
        <f>J284*$I$3</f>
        <v>0</v>
      </c>
    </row>
    <row r="285" spans="1:11" s="679" customFormat="1" ht="51.75" x14ac:dyDescent="0.25">
      <c r="A285" s="609" t="str">
        <f>budget!A329</f>
        <v>SUPPLIES (not to include course books, course-related cd's/videos)</v>
      </c>
      <c r="B285" s="655">
        <f>budget!AB336</f>
        <v>0</v>
      </c>
      <c r="C285" s="655">
        <f>budget!AC336</f>
        <v>0</v>
      </c>
      <c r="D285" s="1"/>
      <c r="E285" s="1"/>
      <c r="F285" s="1"/>
      <c r="G285" s="656">
        <v>0</v>
      </c>
      <c r="H285" s="1">
        <f t="shared" ref="H285:H298" si="19">$I$3</f>
        <v>0.85</v>
      </c>
      <c r="I285" s="655">
        <f t="shared" ref="I285:I298" si="20">G285/H285</f>
        <v>0</v>
      </c>
      <c r="J285" s="665"/>
      <c r="K285" s="665"/>
    </row>
    <row r="286" spans="1:11" s="654" customFormat="1" x14ac:dyDescent="0.2">
      <c r="A286" s="665"/>
      <c r="B286" s="665"/>
      <c r="C286" s="665"/>
      <c r="D286" s="1"/>
      <c r="E286" s="1"/>
      <c r="F286" s="1"/>
      <c r="G286" s="656">
        <v>0</v>
      </c>
      <c r="H286" s="1">
        <f t="shared" si="19"/>
        <v>0.85</v>
      </c>
      <c r="I286" s="655">
        <f t="shared" si="20"/>
        <v>0</v>
      </c>
      <c r="J286" s="665"/>
      <c r="K286" s="665"/>
    </row>
    <row r="287" spans="1:11" s="654" customFormat="1" x14ac:dyDescent="0.2">
      <c r="A287" s="665"/>
      <c r="B287" s="665"/>
      <c r="C287" s="665"/>
      <c r="D287" s="1"/>
      <c r="E287" s="1"/>
      <c r="F287" s="1"/>
      <c r="G287" s="656">
        <v>0</v>
      </c>
      <c r="H287" s="1">
        <f t="shared" si="19"/>
        <v>0.85</v>
      </c>
      <c r="I287" s="655">
        <f t="shared" si="20"/>
        <v>0</v>
      </c>
      <c r="J287" s="665"/>
      <c r="K287" s="665"/>
    </row>
    <row r="288" spans="1:11" s="678" customFormat="1" x14ac:dyDescent="0.2">
      <c r="A288" s="665"/>
      <c r="B288" s="665"/>
      <c r="C288" s="665"/>
      <c r="D288" s="1"/>
      <c r="E288" s="1"/>
      <c r="F288" s="1"/>
      <c r="G288" s="656">
        <v>0</v>
      </c>
      <c r="H288" s="1">
        <f t="shared" si="19"/>
        <v>0.85</v>
      </c>
      <c r="I288" s="655">
        <f t="shared" si="20"/>
        <v>0</v>
      </c>
      <c r="J288" s="665"/>
      <c r="K288" s="665"/>
    </row>
    <row r="289" spans="1:11" x14ac:dyDescent="0.2">
      <c r="A289" s="665"/>
      <c r="B289" s="665"/>
      <c r="C289" s="665"/>
      <c r="D289" s="1"/>
      <c r="E289" s="1"/>
      <c r="F289" s="1"/>
      <c r="G289" s="656">
        <v>0</v>
      </c>
      <c r="H289" s="1">
        <f t="shared" si="19"/>
        <v>0.85</v>
      </c>
      <c r="I289" s="655">
        <f t="shared" si="20"/>
        <v>0</v>
      </c>
      <c r="J289" s="665"/>
      <c r="K289" s="665"/>
    </row>
    <row r="290" spans="1:11" x14ac:dyDescent="0.2">
      <c r="A290" s="665"/>
      <c r="B290" s="665"/>
      <c r="C290" s="665"/>
      <c r="D290" s="1"/>
      <c r="E290" s="1"/>
      <c r="F290" s="1"/>
      <c r="G290" s="656">
        <v>0</v>
      </c>
      <c r="H290" s="1">
        <f t="shared" si="19"/>
        <v>0.85</v>
      </c>
      <c r="I290" s="655">
        <f t="shared" si="20"/>
        <v>0</v>
      </c>
      <c r="J290" s="665"/>
      <c r="K290" s="665"/>
    </row>
    <row r="291" spans="1:11" x14ac:dyDescent="0.2">
      <c r="A291" s="665"/>
      <c r="B291" s="665"/>
      <c r="C291" s="665"/>
      <c r="D291" s="1"/>
      <c r="E291" s="1"/>
      <c r="F291" s="1"/>
      <c r="G291" s="656">
        <v>0</v>
      </c>
      <c r="H291" s="1">
        <f t="shared" si="19"/>
        <v>0.85</v>
      </c>
      <c r="I291" s="655">
        <f t="shared" si="20"/>
        <v>0</v>
      </c>
      <c r="J291" s="665"/>
      <c r="K291" s="665"/>
    </row>
    <row r="292" spans="1:11" x14ac:dyDescent="0.2">
      <c r="A292" s="665"/>
      <c r="B292" s="665"/>
      <c r="C292" s="665"/>
      <c r="D292" s="1"/>
      <c r="E292" s="1"/>
      <c r="F292" s="1"/>
      <c r="G292" s="656">
        <v>0</v>
      </c>
      <c r="H292" s="1">
        <f t="shared" si="19"/>
        <v>0.85</v>
      </c>
      <c r="I292" s="655">
        <f t="shared" si="20"/>
        <v>0</v>
      </c>
      <c r="J292" s="665"/>
      <c r="K292" s="665"/>
    </row>
    <row r="293" spans="1:11" x14ac:dyDescent="0.2">
      <c r="A293" s="665"/>
      <c r="B293" s="665"/>
      <c r="C293" s="665"/>
      <c r="D293" s="1"/>
      <c r="E293" s="1"/>
      <c r="F293" s="1"/>
      <c r="G293" s="656">
        <v>0</v>
      </c>
      <c r="H293" s="1">
        <f t="shared" si="19"/>
        <v>0.85</v>
      </c>
      <c r="I293" s="655">
        <f t="shared" si="20"/>
        <v>0</v>
      </c>
      <c r="J293" s="665"/>
      <c r="K293" s="665"/>
    </row>
    <row r="294" spans="1:11" x14ac:dyDescent="0.2">
      <c r="A294" s="665"/>
      <c r="B294" s="665"/>
      <c r="C294" s="665"/>
      <c r="D294" s="1"/>
      <c r="E294" s="1"/>
      <c r="F294" s="1"/>
      <c r="G294" s="656">
        <v>0</v>
      </c>
      <c r="H294" s="1">
        <f t="shared" si="19"/>
        <v>0.85</v>
      </c>
      <c r="I294" s="655">
        <f t="shared" si="20"/>
        <v>0</v>
      </c>
      <c r="J294" s="665"/>
      <c r="K294" s="665"/>
    </row>
    <row r="295" spans="1:11" x14ac:dyDescent="0.2">
      <c r="A295" s="665"/>
      <c r="B295" s="665"/>
      <c r="C295" s="665"/>
      <c r="D295" s="1"/>
      <c r="E295" s="1"/>
      <c r="F295" s="1"/>
      <c r="G295" s="656">
        <v>0</v>
      </c>
      <c r="H295" s="1">
        <f t="shared" si="19"/>
        <v>0.85</v>
      </c>
      <c r="I295" s="655">
        <f t="shared" si="20"/>
        <v>0</v>
      </c>
      <c r="J295" s="665"/>
      <c r="K295" s="665"/>
    </row>
    <row r="296" spans="1:11" x14ac:dyDescent="0.2">
      <c r="A296" s="665"/>
      <c r="B296" s="665"/>
      <c r="C296" s="665"/>
      <c r="D296" s="1"/>
      <c r="E296" s="1"/>
      <c r="F296" s="1"/>
      <c r="G296" s="656">
        <v>0</v>
      </c>
      <c r="H296" s="1">
        <f t="shared" si="19"/>
        <v>0.85</v>
      </c>
      <c r="I296" s="655">
        <f t="shared" si="20"/>
        <v>0</v>
      </c>
      <c r="J296" s="665"/>
      <c r="K296" s="665"/>
    </row>
    <row r="297" spans="1:11" x14ac:dyDescent="0.2">
      <c r="A297" s="665"/>
      <c r="B297" s="665"/>
      <c r="C297" s="665"/>
      <c r="D297" s="1"/>
      <c r="E297" s="1"/>
      <c r="F297" s="1"/>
      <c r="G297" s="656">
        <v>0</v>
      </c>
      <c r="H297" s="1">
        <f t="shared" si="19"/>
        <v>0.85</v>
      </c>
      <c r="I297" s="655">
        <f t="shared" si="20"/>
        <v>0</v>
      </c>
      <c r="J297" s="665"/>
      <c r="K297" s="665"/>
    </row>
    <row r="298" spans="1:11" x14ac:dyDescent="0.2">
      <c r="A298" s="665"/>
      <c r="B298" s="665"/>
      <c r="C298" s="665"/>
      <c r="D298" s="1"/>
      <c r="E298" s="1"/>
      <c r="F298" s="1"/>
      <c r="G298" s="656">
        <v>0</v>
      </c>
      <c r="H298" s="1">
        <f t="shared" si="19"/>
        <v>0.85</v>
      </c>
      <c r="I298" s="655">
        <f t="shared" si="20"/>
        <v>0</v>
      </c>
      <c r="J298" s="665"/>
      <c r="K298" s="665"/>
    </row>
    <row r="299" spans="1:11" x14ac:dyDescent="0.2">
      <c r="A299" s="657"/>
      <c r="B299" s="657"/>
      <c r="C299" s="657"/>
      <c r="D299" s="657"/>
      <c r="E299" s="657"/>
      <c r="F299" s="662" t="s">
        <v>331</v>
      </c>
      <c r="G299" s="657"/>
      <c r="H299" s="657"/>
      <c r="I299" s="658">
        <f>SUM(I285:I298)</f>
        <v>0</v>
      </c>
      <c r="J299" s="663">
        <f>B285+C285-I299</f>
        <v>0</v>
      </c>
      <c r="K299" s="664">
        <f>J299*$I$3</f>
        <v>0</v>
      </c>
    </row>
    <row r="300" spans="1:11" ht="51" x14ac:dyDescent="0.2">
      <c r="A300" s="609" t="str">
        <f>budget!A337</f>
        <v>COMMUNICATIONS (only program related - not for other UD business)</v>
      </c>
      <c r="B300" s="655">
        <f>budget!AB344</f>
        <v>0</v>
      </c>
      <c r="C300" s="655">
        <f>budget!AC344</f>
        <v>0</v>
      </c>
      <c r="D300" s="1"/>
      <c r="E300" s="1"/>
      <c r="F300" s="1"/>
      <c r="G300" s="656">
        <v>0</v>
      </c>
      <c r="H300" s="1">
        <f t="shared" ref="H300:H313" si="21">$I$3</f>
        <v>0.85</v>
      </c>
      <c r="I300" s="655">
        <f t="shared" ref="I300:I313" si="22">G300/H300</f>
        <v>0</v>
      </c>
      <c r="J300" s="665"/>
      <c r="K300" s="665"/>
    </row>
    <row r="301" spans="1:11" x14ac:dyDescent="0.2">
      <c r="A301" s="665"/>
      <c r="B301" s="665"/>
      <c r="C301" s="665"/>
      <c r="D301" s="1"/>
      <c r="E301" s="1"/>
      <c r="F301" s="1"/>
      <c r="G301" s="656">
        <v>0</v>
      </c>
      <c r="H301" s="1">
        <f t="shared" si="21"/>
        <v>0.85</v>
      </c>
      <c r="I301" s="655">
        <f t="shared" si="22"/>
        <v>0</v>
      </c>
      <c r="J301" s="665"/>
      <c r="K301" s="665"/>
    </row>
    <row r="302" spans="1:11" x14ac:dyDescent="0.2">
      <c r="A302" s="665"/>
      <c r="B302" s="665"/>
      <c r="C302" s="665"/>
      <c r="D302" s="1"/>
      <c r="E302" s="1"/>
      <c r="F302" s="1"/>
      <c r="G302" s="656">
        <v>0</v>
      </c>
      <c r="H302" s="1">
        <f t="shared" si="21"/>
        <v>0.85</v>
      </c>
      <c r="I302" s="655">
        <f t="shared" si="22"/>
        <v>0</v>
      </c>
      <c r="J302" s="665"/>
      <c r="K302" s="665"/>
    </row>
    <row r="303" spans="1:11" x14ac:dyDescent="0.2">
      <c r="A303" s="665"/>
      <c r="B303" s="665"/>
      <c r="C303" s="665"/>
      <c r="D303" s="1"/>
      <c r="E303" s="1"/>
      <c r="F303" s="1"/>
      <c r="G303" s="656">
        <v>0</v>
      </c>
      <c r="H303" s="1">
        <f t="shared" si="21"/>
        <v>0.85</v>
      </c>
      <c r="I303" s="655">
        <f t="shared" si="22"/>
        <v>0</v>
      </c>
      <c r="J303" s="665"/>
      <c r="K303" s="665"/>
    </row>
    <row r="304" spans="1:11" s="654" customFormat="1" x14ac:dyDescent="0.2">
      <c r="A304" s="665"/>
      <c r="B304" s="665"/>
      <c r="C304" s="665"/>
      <c r="D304" s="1"/>
      <c r="E304" s="1"/>
      <c r="F304" s="1"/>
      <c r="G304" s="656">
        <v>0</v>
      </c>
      <c r="H304" s="1">
        <f t="shared" si="21"/>
        <v>0.85</v>
      </c>
      <c r="I304" s="655">
        <f t="shared" si="22"/>
        <v>0</v>
      </c>
      <c r="J304" s="665"/>
      <c r="K304" s="665"/>
    </row>
    <row r="305" spans="1:11" s="654" customFormat="1" x14ac:dyDescent="0.2">
      <c r="A305" s="665"/>
      <c r="B305" s="665"/>
      <c r="C305" s="665"/>
      <c r="D305" s="1"/>
      <c r="E305" s="1"/>
      <c r="F305" s="1"/>
      <c r="G305" s="656">
        <v>0</v>
      </c>
      <c r="H305" s="1">
        <f t="shared" si="21"/>
        <v>0.85</v>
      </c>
      <c r="I305" s="655">
        <f t="shared" si="22"/>
        <v>0</v>
      </c>
      <c r="J305" s="665"/>
      <c r="K305" s="665"/>
    </row>
    <row r="306" spans="1:11" s="678" customFormat="1" x14ac:dyDescent="0.2">
      <c r="A306" s="665"/>
      <c r="B306" s="665"/>
      <c r="C306" s="665"/>
      <c r="D306" s="1"/>
      <c r="E306" s="1"/>
      <c r="F306" s="1"/>
      <c r="G306" s="656">
        <v>0</v>
      </c>
      <c r="H306" s="1">
        <f t="shared" si="21"/>
        <v>0.85</v>
      </c>
      <c r="I306" s="655">
        <f t="shared" si="22"/>
        <v>0</v>
      </c>
      <c r="J306" s="665"/>
      <c r="K306" s="665"/>
    </row>
    <row r="307" spans="1:11" x14ac:dyDescent="0.2">
      <c r="A307" s="665"/>
      <c r="B307" s="665"/>
      <c r="C307" s="665"/>
      <c r="D307" s="1"/>
      <c r="E307" s="1"/>
      <c r="F307" s="1"/>
      <c r="G307" s="656">
        <v>0</v>
      </c>
      <c r="H307" s="1">
        <f t="shared" si="21"/>
        <v>0.85</v>
      </c>
      <c r="I307" s="655">
        <f t="shared" si="22"/>
        <v>0</v>
      </c>
      <c r="J307" s="665"/>
      <c r="K307" s="665"/>
    </row>
    <row r="308" spans="1:11" x14ac:dyDescent="0.2">
      <c r="A308" s="665"/>
      <c r="B308" s="665"/>
      <c r="C308" s="665"/>
      <c r="D308" s="1"/>
      <c r="E308" s="1"/>
      <c r="F308" s="1"/>
      <c r="G308" s="656">
        <v>0</v>
      </c>
      <c r="H308" s="1">
        <f t="shared" si="21"/>
        <v>0.85</v>
      </c>
      <c r="I308" s="655">
        <f t="shared" si="22"/>
        <v>0</v>
      </c>
      <c r="J308" s="665"/>
      <c r="K308" s="665"/>
    </row>
    <row r="309" spans="1:11" x14ac:dyDescent="0.2">
      <c r="A309" s="665"/>
      <c r="B309" s="665"/>
      <c r="C309" s="665"/>
      <c r="D309" s="1"/>
      <c r="E309" s="1"/>
      <c r="F309" s="1"/>
      <c r="G309" s="656">
        <v>0</v>
      </c>
      <c r="H309" s="1">
        <f t="shared" si="21"/>
        <v>0.85</v>
      </c>
      <c r="I309" s="655">
        <f t="shared" si="22"/>
        <v>0</v>
      </c>
      <c r="J309" s="665"/>
      <c r="K309" s="665"/>
    </row>
    <row r="310" spans="1:11" x14ac:dyDescent="0.2">
      <c r="A310" s="665"/>
      <c r="B310" s="665"/>
      <c r="C310" s="665"/>
      <c r="D310" s="1"/>
      <c r="E310" s="1"/>
      <c r="F310" s="1"/>
      <c r="G310" s="656">
        <v>0</v>
      </c>
      <c r="H310" s="1">
        <f t="shared" si="21"/>
        <v>0.85</v>
      </c>
      <c r="I310" s="655">
        <f t="shared" si="22"/>
        <v>0</v>
      </c>
      <c r="J310" s="665"/>
      <c r="K310" s="665"/>
    </row>
    <row r="311" spans="1:11" x14ac:dyDescent="0.2">
      <c r="A311" s="665"/>
      <c r="B311" s="665"/>
      <c r="C311" s="665"/>
      <c r="D311" s="1"/>
      <c r="E311" s="1"/>
      <c r="F311" s="1"/>
      <c r="G311" s="656">
        <v>0</v>
      </c>
      <c r="H311" s="1">
        <f t="shared" si="21"/>
        <v>0.85</v>
      </c>
      <c r="I311" s="655">
        <f t="shared" si="22"/>
        <v>0</v>
      </c>
      <c r="J311" s="665"/>
      <c r="K311" s="665"/>
    </row>
    <row r="312" spans="1:11" x14ac:dyDescent="0.2">
      <c r="A312" s="665"/>
      <c r="B312" s="665"/>
      <c r="C312" s="665"/>
      <c r="D312" s="1"/>
      <c r="E312" s="1"/>
      <c r="F312" s="1"/>
      <c r="G312" s="656">
        <v>0</v>
      </c>
      <c r="H312" s="1">
        <f t="shared" si="21"/>
        <v>0.85</v>
      </c>
      <c r="I312" s="655">
        <f t="shared" si="22"/>
        <v>0</v>
      </c>
      <c r="J312" s="665"/>
      <c r="K312" s="665"/>
    </row>
    <row r="313" spans="1:11" x14ac:dyDescent="0.2">
      <c r="A313" s="665"/>
      <c r="B313" s="665"/>
      <c r="C313" s="665"/>
      <c r="D313" s="1"/>
      <c r="E313" s="1"/>
      <c r="F313" s="1"/>
      <c r="G313" s="656">
        <v>0</v>
      </c>
      <c r="H313" s="1">
        <f t="shared" si="21"/>
        <v>0.85</v>
      </c>
      <c r="I313" s="655">
        <f t="shared" si="22"/>
        <v>0</v>
      </c>
      <c r="J313" s="665"/>
      <c r="K313" s="665"/>
    </row>
    <row r="314" spans="1:11" x14ac:dyDescent="0.2">
      <c r="A314" s="657"/>
      <c r="B314" s="657"/>
      <c r="C314" s="657"/>
      <c r="D314" s="657"/>
      <c r="E314" s="657"/>
      <c r="F314" s="662" t="s">
        <v>332</v>
      </c>
      <c r="G314" s="657"/>
      <c r="H314" s="657"/>
      <c r="I314" s="658">
        <f>SUM(I300:I313)</f>
        <v>0</v>
      </c>
      <c r="J314" s="663">
        <f>B300+C300-I314</f>
        <v>0</v>
      </c>
      <c r="K314" s="664">
        <f>J314*$I$3</f>
        <v>0</v>
      </c>
    </row>
    <row r="315" spans="1:11" ht="25.5" x14ac:dyDescent="0.2">
      <c r="A315" s="609" t="str">
        <f>budget!A345</f>
        <v>POSTAGE/SHIPPING (only program related)</v>
      </c>
      <c r="B315" s="655">
        <f>budget!AB351</f>
        <v>0</v>
      </c>
      <c r="C315" s="655">
        <f>budget!AC351</f>
        <v>0</v>
      </c>
      <c r="D315" s="1"/>
      <c r="E315" s="1"/>
      <c r="F315" s="1"/>
      <c r="G315" s="656">
        <v>0</v>
      </c>
      <c r="H315" s="1">
        <f t="shared" ref="H315:H328" si="23">$I$3</f>
        <v>0.85</v>
      </c>
      <c r="I315" s="655">
        <f t="shared" ref="I315:I328" si="24">G315/H315</f>
        <v>0</v>
      </c>
      <c r="J315" s="665"/>
      <c r="K315" s="665"/>
    </row>
    <row r="316" spans="1:11" x14ac:dyDescent="0.2">
      <c r="A316" s="665"/>
      <c r="B316" s="665"/>
      <c r="C316" s="665"/>
      <c r="D316" s="1"/>
      <c r="E316" s="1"/>
      <c r="F316" s="1"/>
      <c r="G316" s="656">
        <v>0</v>
      </c>
      <c r="H316" s="1">
        <f t="shared" si="23"/>
        <v>0.85</v>
      </c>
      <c r="I316" s="655">
        <f t="shared" si="24"/>
        <v>0</v>
      </c>
      <c r="J316" s="665"/>
      <c r="K316" s="665"/>
    </row>
    <row r="317" spans="1:11" x14ac:dyDescent="0.2">
      <c r="A317" s="665"/>
      <c r="B317" s="665"/>
      <c r="C317" s="665"/>
      <c r="D317" s="1"/>
      <c r="E317" s="1"/>
      <c r="F317" s="1"/>
      <c r="G317" s="656">
        <v>0</v>
      </c>
      <c r="H317" s="1">
        <f t="shared" si="23"/>
        <v>0.85</v>
      </c>
      <c r="I317" s="655">
        <f t="shared" si="24"/>
        <v>0</v>
      </c>
      <c r="J317" s="665"/>
      <c r="K317" s="665"/>
    </row>
    <row r="318" spans="1:11" x14ac:dyDescent="0.2">
      <c r="A318" s="665"/>
      <c r="B318" s="665"/>
      <c r="C318" s="665"/>
      <c r="D318" s="1"/>
      <c r="E318" s="1"/>
      <c r="F318" s="1"/>
      <c r="G318" s="656">
        <v>0</v>
      </c>
      <c r="H318" s="1">
        <f t="shared" si="23"/>
        <v>0.85</v>
      </c>
      <c r="I318" s="655">
        <f t="shared" si="24"/>
        <v>0</v>
      </c>
      <c r="J318" s="665"/>
      <c r="K318" s="665"/>
    </row>
    <row r="319" spans="1:11" x14ac:dyDescent="0.2">
      <c r="A319" s="665"/>
      <c r="B319" s="665"/>
      <c r="C319" s="665"/>
      <c r="D319" s="1"/>
      <c r="E319" s="1"/>
      <c r="F319" s="1"/>
      <c r="G319" s="656">
        <v>0</v>
      </c>
      <c r="H319" s="1">
        <f t="shared" si="23"/>
        <v>0.85</v>
      </c>
      <c r="I319" s="655">
        <f t="shared" si="24"/>
        <v>0</v>
      </c>
      <c r="J319" s="665"/>
      <c r="K319" s="665"/>
    </row>
    <row r="320" spans="1:11" x14ac:dyDescent="0.2">
      <c r="A320" s="665"/>
      <c r="B320" s="665"/>
      <c r="C320" s="665"/>
      <c r="D320" s="1"/>
      <c r="E320" s="1"/>
      <c r="F320" s="1"/>
      <c r="G320" s="656">
        <v>0</v>
      </c>
      <c r="H320" s="1">
        <f t="shared" si="23"/>
        <v>0.85</v>
      </c>
      <c r="I320" s="655">
        <f t="shared" si="24"/>
        <v>0</v>
      </c>
      <c r="J320" s="665"/>
      <c r="K320" s="665"/>
    </row>
    <row r="321" spans="1:11" x14ac:dyDescent="0.2">
      <c r="A321" s="665"/>
      <c r="B321" s="665"/>
      <c r="C321" s="665"/>
      <c r="D321" s="1"/>
      <c r="E321" s="1"/>
      <c r="F321" s="1"/>
      <c r="G321" s="656">
        <v>0</v>
      </c>
      <c r="H321" s="1">
        <f t="shared" si="23"/>
        <v>0.85</v>
      </c>
      <c r="I321" s="655">
        <f t="shared" si="24"/>
        <v>0</v>
      </c>
      <c r="J321" s="665"/>
      <c r="K321" s="665"/>
    </row>
    <row r="322" spans="1:11" s="654" customFormat="1" x14ac:dyDescent="0.2">
      <c r="A322" s="665"/>
      <c r="B322" s="665"/>
      <c r="C322" s="665"/>
      <c r="D322" s="1"/>
      <c r="E322" s="1"/>
      <c r="F322" s="1"/>
      <c r="G322" s="656">
        <v>0</v>
      </c>
      <c r="H322" s="1">
        <f t="shared" si="23"/>
        <v>0.85</v>
      </c>
      <c r="I322" s="655">
        <f t="shared" si="24"/>
        <v>0</v>
      </c>
      <c r="J322" s="665"/>
      <c r="K322" s="665"/>
    </row>
    <row r="323" spans="1:11" s="654" customFormat="1" x14ac:dyDescent="0.2">
      <c r="A323" s="665"/>
      <c r="B323" s="665"/>
      <c r="C323" s="665"/>
      <c r="D323" s="1"/>
      <c r="E323" s="1"/>
      <c r="F323" s="1"/>
      <c r="G323" s="656">
        <v>0</v>
      </c>
      <c r="H323" s="1">
        <f t="shared" si="23"/>
        <v>0.85</v>
      </c>
      <c r="I323" s="655">
        <f t="shared" si="24"/>
        <v>0</v>
      </c>
      <c r="J323" s="665"/>
      <c r="K323" s="665"/>
    </row>
    <row r="324" spans="1:11" s="678" customFormat="1" x14ac:dyDescent="0.2">
      <c r="A324" s="665"/>
      <c r="B324" s="665"/>
      <c r="C324" s="665"/>
      <c r="D324" s="1"/>
      <c r="E324" s="1"/>
      <c r="F324" s="1"/>
      <c r="G324" s="656">
        <v>0</v>
      </c>
      <c r="H324" s="1">
        <f t="shared" si="23"/>
        <v>0.85</v>
      </c>
      <c r="I324" s="655">
        <f t="shared" si="24"/>
        <v>0</v>
      </c>
      <c r="J324" s="665"/>
      <c r="K324" s="665"/>
    </row>
    <row r="325" spans="1:11" x14ac:dyDescent="0.2">
      <c r="A325" s="665"/>
      <c r="B325" s="665"/>
      <c r="C325" s="665"/>
      <c r="D325" s="1"/>
      <c r="E325" s="1"/>
      <c r="F325" s="1"/>
      <c r="G325" s="656">
        <v>0</v>
      </c>
      <c r="H325" s="1">
        <f t="shared" si="23"/>
        <v>0.85</v>
      </c>
      <c r="I325" s="655">
        <f t="shared" si="24"/>
        <v>0</v>
      </c>
      <c r="J325" s="665"/>
      <c r="K325" s="665"/>
    </row>
    <row r="326" spans="1:11" x14ac:dyDescent="0.2">
      <c r="A326" s="665"/>
      <c r="B326" s="665"/>
      <c r="C326" s="665"/>
      <c r="D326" s="1"/>
      <c r="E326" s="1"/>
      <c r="F326" s="1"/>
      <c r="G326" s="656">
        <v>0</v>
      </c>
      <c r="H326" s="1">
        <f t="shared" si="23"/>
        <v>0.85</v>
      </c>
      <c r="I326" s="655">
        <f t="shared" si="24"/>
        <v>0</v>
      </c>
      <c r="J326" s="665"/>
      <c r="K326" s="665"/>
    </row>
    <row r="327" spans="1:11" x14ac:dyDescent="0.2">
      <c r="A327" s="665"/>
      <c r="B327" s="665"/>
      <c r="C327" s="665"/>
      <c r="D327" s="1"/>
      <c r="E327" s="1"/>
      <c r="F327" s="1"/>
      <c r="G327" s="656">
        <v>0</v>
      </c>
      <c r="H327" s="1">
        <f t="shared" si="23"/>
        <v>0.85</v>
      </c>
      <c r="I327" s="655">
        <f t="shared" si="24"/>
        <v>0</v>
      </c>
      <c r="J327" s="665"/>
      <c r="K327" s="665"/>
    </row>
    <row r="328" spans="1:11" x14ac:dyDescent="0.2">
      <c r="A328" s="665"/>
      <c r="B328" s="665"/>
      <c r="C328" s="665"/>
      <c r="D328" s="1"/>
      <c r="E328" s="1"/>
      <c r="F328" s="1"/>
      <c r="G328" s="656">
        <v>0</v>
      </c>
      <c r="H328" s="1">
        <f t="shared" si="23"/>
        <v>0.85</v>
      </c>
      <c r="I328" s="655">
        <f t="shared" si="24"/>
        <v>0</v>
      </c>
      <c r="J328" s="665"/>
      <c r="K328" s="665"/>
    </row>
    <row r="329" spans="1:11" x14ac:dyDescent="0.2">
      <c r="A329" s="657"/>
      <c r="B329" s="657"/>
      <c r="C329" s="657"/>
      <c r="D329" s="657"/>
      <c r="E329" s="657"/>
      <c r="F329" s="662" t="s">
        <v>333</v>
      </c>
      <c r="G329" s="657"/>
      <c r="H329" s="657"/>
      <c r="I329" s="658">
        <f>SUM(I315:I328)</f>
        <v>0</v>
      </c>
      <c r="J329" s="663">
        <f>B315+C315-I329</f>
        <v>0</v>
      </c>
      <c r="K329" s="664">
        <f>J329*$I$3</f>
        <v>0</v>
      </c>
    </row>
    <row r="330" spans="1:11" x14ac:dyDescent="0.2">
      <c r="A330" s="1" t="str">
        <f>budget!A352</f>
        <v>BANK FEES</v>
      </c>
      <c r="B330" s="655">
        <f>budget!AB363</f>
        <v>0</v>
      </c>
      <c r="C330" s="655">
        <f>budget!AC363</f>
        <v>0</v>
      </c>
      <c r="D330" s="1"/>
      <c r="E330" s="1"/>
      <c r="F330" s="1"/>
      <c r="G330" s="656">
        <v>0</v>
      </c>
      <c r="H330" s="1">
        <f t="shared" ref="H330:H343" si="25">$I$3</f>
        <v>0.85</v>
      </c>
      <c r="I330" s="655">
        <f t="shared" ref="I330:I343" si="26">G330/H330</f>
        <v>0</v>
      </c>
      <c r="J330" s="665"/>
      <c r="K330" s="665"/>
    </row>
    <row r="331" spans="1:11" x14ac:dyDescent="0.2">
      <c r="A331" s="665"/>
      <c r="B331" s="665"/>
      <c r="C331" s="665"/>
      <c r="D331" s="1"/>
      <c r="E331" s="1"/>
      <c r="F331" s="1"/>
      <c r="G331" s="656">
        <v>0</v>
      </c>
      <c r="H331" s="1">
        <f t="shared" si="25"/>
        <v>0.85</v>
      </c>
      <c r="I331" s="655">
        <f t="shared" si="26"/>
        <v>0</v>
      </c>
      <c r="J331" s="665"/>
      <c r="K331" s="665"/>
    </row>
    <row r="332" spans="1:11" x14ac:dyDescent="0.2">
      <c r="A332" s="665"/>
      <c r="B332" s="665"/>
      <c r="C332" s="665"/>
      <c r="D332" s="1"/>
      <c r="E332" s="1"/>
      <c r="F332" s="1"/>
      <c r="G332" s="656">
        <v>0</v>
      </c>
      <c r="H332" s="1">
        <f t="shared" si="25"/>
        <v>0.85</v>
      </c>
      <c r="I332" s="655">
        <f t="shared" si="26"/>
        <v>0</v>
      </c>
      <c r="J332" s="665"/>
      <c r="K332" s="665"/>
    </row>
    <row r="333" spans="1:11" x14ac:dyDescent="0.2">
      <c r="A333" s="665"/>
      <c r="B333" s="665"/>
      <c r="C333" s="665"/>
      <c r="D333" s="1"/>
      <c r="E333" s="1"/>
      <c r="F333" s="1"/>
      <c r="G333" s="656">
        <v>0</v>
      </c>
      <c r="H333" s="1">
        <f t="shared" si="25"/>
        <v>0.85</v>
      </c>
      <c r="I333" s="655">
        <f t="shared" si="26"/>
        <v>0</v>
      </c>
      <c r="J333" s="665"/>
      <c r="K333" s="665"/>
    </row>
    <row r="334" spans="1:11" x14ac:dyDescent="0.2">
      <c r="A334" s="665"/>
      <c r="B334" s="665"/>
      <c r="C334" s="665"/>
      <c r="D334" s="1"/>
      <c r="E334" s="1"/>
      <c r="F334" s="1"/>
      <c r="G334" s="656">
        <v>0</v>
      </c>
      <c r="H334" s="1">
        <f t="shared" si="25"/>
        <v>0.85</v>
      </c>
      <c r="I334" s="655">
        <f t="shared" si="26"/>
        <v>0</v>
      </c>
      <c r="J334" s="665"/>
      <c r="K334" s="665"/>
    </row>
    <row r="335" spans="1:11" x14ac:dyDescent="0.2">
      <c r="A335" s="665"/>
      <c r="B335" s="665"/>
      <c r="C335" s="665"/>
      <c r="D335" s="1"/>
      <c r="E335" s="1"/>
      <c r="F335" s="1"/>
      <c r="G335" s="656">
        <v>0</v>
      </c>
      <c r="H335" s="1">
        <f t="shared" si="25"/>
        <v>0.85</v>
      </c>
      <c r="I335" s="655">
        <f t="shared" si="26"/>
        <v>0</v>
      </c>
      <c r="J335" s="665"/>
      <c r="K335" s="665"/>
    </row>
    <row r="336" spans="1:11" x14ac:dyDescent="0.2">
      <c r="A336" s="665"/>
      <c r="B336" s="665"/>
      <c r="C336" s="665"/>
      <c r="D336" s="1"/>
      <c r="E336" s="1"/>
      <c r="F336" s="1"/>
      <c r="G336" s="656">
        <v>0</v>
      </c>
      <c r="H336" s="1">
        <f t="shared" si="25"/>
        <v>0.85</v>
      </c>
      <c r="I336" s="655">
        <f t="shared" si="26"/>
        <v>0</v>
      </c>
      <c r="J336" s="665"/>
      <c r="K336" s="665"/>
    </row>
    <row r="337" spans="1:11" x14ac:dyDescent="0.2">
      <c r="A337" s="665"/>
      <c r="B337" s="665"/>
      <c r="C337" s="665"/>
      <c r="D337" s="1"/>
      <c r="E337" s="1"/>
      <c r="F337" s="1"/>
      <c r="G337" s="656">
        <v>0</v>
      </c>
      <c r="H337" s="1">
        <f t="shared" si="25"/>
        <v>0.85</v>
      </c>
      <c r="I337" s="655">
        <f t="shared" si="26"/>
        <v>0</v>
      </c>
      <c r="J337" s="665"/>
      <c r="K337" s="665"/>
    </row>
    <row r="338" spans="1:11" x14ac:dyDescent="0.2">
      <c r="A338" s="665"/>
      <c r="B338" s="665"/>
      <c r="C338" s="665"/>
      <c r="D338" s="1"/>
      <c r="E338" s="1"/>
      <c r="F338" s="1"/>
      <c r="G338" s="656">
        <v>0</v>
      </c>
      <c r="H338" s="1">
        <f t="shared" si="25"/>
        <v>0.85</v>
      </c>
      <c r="I338" s="655">
        <f t="shared" si="26"/>
        <v>0</v>
      </c>
      <c r="J338" s="665"/>
      <c r="K338" s="665"/>
    </row>
    <row r="339" spans="1:11" x14ac:dyDescent="0.2">
      <c r="A339" s="665"/>
      <c r="B339" s="665"/>
      <c r="C339" s="665"/>
      <c r="D339" s="1"/>
      <c r="E339" s="1"/>
      <c r="F339" s="1"/>
      <c r="G339" s="656">
        <v>0</v>
      </c>
      <c r="H339" s="1">
        <f t="shared" si="25"/>
        <v>0.85</v>
      </c>
      <c r="I339" s="655">
        <f t="shared" si="26"/>
        <v>0</v>
      </c>
      <c r="J339" s="665"/>
      <c r="K339" s="665"/>
    </row>
    <row r="340" spans="1:11" s="654" customFormat="1" x14ac:dyDescent="0.2">
      <c r="A340" s="665"/>
      <c r="B340" s="665"/>
      <c r="C340" s="665"/>
      <c r="D340" s="1"/>
      <c r="E340" s="1"/>
      <c r="F340" s="1"/>
      <c r="G340" s="656">
        <v>0</v>
      </c>
      <c r="H340" s="1">
        <f t="shared" si="25"/>
        <v>0.85</v>
      </c>
      <c r="I340" s="655">
        <f t="shared" si="26"/>
        <v>0</v>
      </c>
      <c r="J340" s="665"/>
      <c r="K340" s="665"/>
    </row>
    <row r="341" spans="1:11" s="654" customFormat="1" x14ac:dyDescent="0.2">
      <c r="A341" s="665"/>
      <c r="B341" s="665"/>
      <c r="C341" s="665"/>
      <c r="D341" s="1"/>
      <c r="E341" s="1"/>
      <c r="F341" s="1"/>
      <c r="G341" s="656">
        <v>0</v>
      </c>
      <c r="H341" s="1">
        <f t="shared" si="25"/>
        <v>0.85</v>
      </c>
      <c r="I341" s="655">
        <f t="shared" si="26"/>
        <v>0</v>
      </c>
      <c r="J341" s="665"/>
      <c r="K341" s="665"/>
    </row>
    <row r="342" spans="1:11" s="678" customFormat="1" x14ac:dyDescent="0.2">
      <c r="A342" s="665"/>
      <c r="B342" s="665"/>
      <c r="C342" s="665"/>
      <c r="D342" s="1"/>
      <c r="E342" s="1"/>
      <c r="F342" s="1"/>
      <c r="G342" s="656">
        <v>0</v>
      </c>
      <c r="H342" s="1">
        <f t="shared" si="25"/>
        <v>0.85</v>
      </c>
      <c r="I342" s="655">
        <f t="shared" si="26"/>
        <v>0</v>
      </c>
      <c r="J342" s="665"/>
      <c r="K342" s="665"/>
    </row>
    <row r="343" spans="1:11" x14ac:dyDescent="0.2">
      <c r="A343" s="665"/>
      <c r="B343" s="665"/>
      <c r="C343" s="665"/>
      <c r="D343" s="1"/>
      <c r="E343" s="1"/>
      <c r="F343" s="1"/>
      <c r="G343" s="656">
        <v>0</v>
      </c>
      <c r="H343" s="1">
        <f t="shared" si="25"/>
        <v>0.85</v>
      </c>
      <c r="I343" s="655">
        <f t="shared" si="26"/>
        <v>0</v>
      </c>
      <c r="J343" s="665"/>
      <c r="K343" s="665"/>
    </row>
    <row r="344" spans="1:11" x14ac:dyDescent="0.2">
      <c r="A344" s="657"/>
      <c r="B344" s="657"/>
      <c r="C344" s="657"/>
      <c r="D344" s="657"/>
      <c r="E344" s="657"/>
      <c r="F344" s="662" t="s">
        <v>334</v>
      </c>
      <c r="G344" s="657"/>
      <c r="H344" s="657"/>
      <c r="I344" s="658">
        <f>SUM(I330:I343)</f>
        <v>0</v>
      </c>
      <c r="J344" s="663">
        <f>B330+C330-I344</f>
        <v>0</v>
      </c>
      <c r="K344" s="664">
        <f>J344*$I$3</f>
        <v>0</v>
      </c>
    </row>
    <row r="345" spans="1:11" x14ac:dyDescent="0.2">
      <c r="A345" s="1" t="str">
        <f>budget!A364</f>
        <v>HOST HOSPITALITY</v>
      </c>
      <c r="B345" s="655">
        <f>budget!AB372</f>
        <v>0</v>
      </c>
      <c r="C345" s="655">
        <f>budget!AC372</f>
        <v>0</v>
      </c>
      <c r="D345" s="1"/>
      <c r="E345" s="1"/>
      <c r="F345" s="1"/>
      <c r="G345" s="656">
        <v>0</v>
      </c>
      <c r="H345" s="1">
        <f t="shared" ref="H345:H358" si="27">$I$3</f>
        <v>0.85</v>
      </c>
      <c r="I345" s="655">
        <f t="shared" ref="I345:I358" si="28">G345/H345</f>
        <v>0</v>
      </c>
      <c r="J345" s="665"/>
      <c r="K345" s="665"/>
    </row>
    <row r="346" spans="1:11" x14ac:dyDescent="0.2">
      <c r="A346" s="665"/>
      <c r="B346" s="665"/>
      <c r="C346" s="665"/>
      <c r="D346" s="1"/>
      <c r="E346" s="1"/>
      <c r="F346" s="1"/>
      <c r="G346" s="656">
        <v>0</v>
      </c>
      <c r="H346" s="1">
        <f t="shared" si="27"/>
        <v>0.85</v>
      </c>
      <c r="I346" s="655">
        <f t="shared" si="28"/>
        <v>0</v>
      </c>
      <c r="J346" s="665"/>
      <c r="K346" s="665"/>
    </row>
    <row r="347" spans="1:11" x14ac:dyDescent="0.2">
      <c r="A347" s="665"/>
      <c r="B347" s="665"/>
      <c r="C347" s="665"/>
      <c r="D347" s="1"/>
      <c r="E347" s="1"/>
      <c r="F347" s="1"/>
      <c r="G347" s="656">
        <v>0</v>
      </c>
      <c r="H347" s="1">
        <f t="shared" si="27"/>
        <v>0.85</v>
      </c>
      <c r="I347" s="655">
        <f t="shared" si="28"/>
        <v>0</v>
      </c>
      <c r="J347" s="665"/>
      <c r="K347" s="665"/>
    </row>
    <row r="348" spans="1:11" x14ac:dyDescent="0.2">
      <c r="A348" s="665"/>
      <c r="B348" s="665"/>
      <c r="C348" s="665"/>
      <c r="D348" s="1"/>
      <c r="E348" s="1"/>
      <c r="F348" s="1"/>
      <c r="G348" s="656">
        <v>0</v>
      </c>
      <c r="H348" s="1">
        <f t="shared" si="27"/>
        <v>0.85</v>
      </c>
      <c r="I348" s="655">
        <f t="shared" si="28"/>
        <v>0</v>
      </c>
      <c r="J348" s="665"/>
      <c r="K348" s="665"/>
    </row>
    <row r="349" spans="1:11" x14ac:dyDescent="0.2">
      <c r="A349" s="665"/>
      <c r="B349" s="665"/>
      <c r="C349" s="665"/>
      <c r="D349" s="1"/>
      <c r="E349" s="1"/>
      <c r="F349" s="1"/>
      <c r="G349" s="656">
        <v>0</v>
      </c>
      <c r="H349" s="1">
        <f t="shared" si="27"/>
        <v>0.85</v>
      </c>
      <c r="I349" s="655">
        <f t="shared" si="28"/>
        <v>0</v>
      </c>
      <c r="J349" s="665"/>
      <c r="K349" s="665"/>
    </row>
    <row r="350" spans="1:11" x14ac:dyDescent="0.2">
      <c r="A350" s="665"/>
      <c r="B350" s="665"/>
      <c r="C350" s="665"/>
      <c r="D350" s="1"/>
      <c r="E350" s="1"/>
      <c r="F350" s="1"/>
      <c r="G350" s="656">
        <v>0</v>
      </c>
      <c r="H350" s="1">
        <f t="shared" si="27"/>
        <v>0.85</v>
      </c>
      <c r="I350" s="655">
        <f t="shared" si="28"/>
        <v>0</v>
      </c>
      <c r="J350" s="665"/>
      <c r="K350" s="665"/>
    </row>
    <row r="351" spans="1:11" x14ac:dyDescent="0.2">
      <c r="A351" s="665"/>
      <c r="B351" s="665"/>
      <c r="C351" s="665"/>
      <c r="D351" s="1"/>
      <c r="E351" s="1"/>
      <c r="F351" s="1"/>
      <c r="G351" s="656">
        <v>0</v>
      </c>
      <c r="H351" s="1">
        <f t="shared" si="27"/>
        <v>0.85</v>
      </c>
      <c r="I351" s="655">
        <f t="shared" si="28"/>
        <v>0</v>
      </c>
      <c r="J351" s="665"/>
      <c r="K351" s="665"/>
    </row>
    <row r="352" spans="1:11" x14ac:dyDescent="0.2">
      <c r="A352" s="665"/>
      <c r="B352" s="665"/>
      <c r="C352" s="665"/>
      <c r="D352" s="1"/>
      <c r="E352" s="1"/>
      <c r="F352" s="1"/>
      <c r="G352" s="656">
        <v>0</v>
      </c>
      <c r="H352" s="1">
        <f t="shared" si="27"/>
        <v>0.85</v>
      </c>
      <c r="I352" s="655">
        <f t="shared" si="28"/>
        <v>0</v>
      </c>
      <c r="J352" s="665"/>
      <c r="K352" s="665"/>
    </row>
    <row r="353" spans="1:11" x14ac:dyDescent="0.2">
      <c r="A353" s="665"/>
      <c r="B353" s="665"/>
      <c r="C353" s="665"/>
      <c r="D353" s="1"/>
      <c r="E353" s="1"/>
      <c r="F353" s="1"/>
      <c r="G353" s="656">
        <v>0</v>
      </c>
      <c r="H353" s="1">
        <f t="shared" si="27"/>
        <v>0.85</v>
      </c>
      <c r="I353" s="655">
        <f t="shared" si="28"/>
        <v>0</v>
      </c>
      <c r="J353" s="665"/>
      <c r="K353" s="665"/>
    </row>
    <row r="354" spans="1:11" x14ac:dyDescent="0.2">
      <c r="A354" s="665"/>
      <c r="B354" s="665"/>
      <c r="C354" s="665"/>
      <c r="D354" s="1"/>
      <c r="E354" s="1"/>
      <c r="F354" s="1"/>
      <c r="G354" s="656">
        <v>0</v>
      </c>
      <c r="H354" s="1">
        <f t="shared" si="27"/>
        <v>0.85</v>
      </c>
      <c r="I354" s="655">
        <f t="shared" si="28"/>
        <v>0</v>
      </c>
      <c r="J354" s="665"/>
      <c r="K354" s="665"/>
    </row>
    <row r="355" spans="1:11" x14ac:dyDescent="0.2">
      <c r="A355" s="665"/>
      <c r="B355" s="665"/>
      <c r="C355" s="665"/>
      <c r="D355" s="1"/>
      <c r="E355" s="1"/>
      <c r="F355" s="1"/>
      <c r="G355" s="656">
        <v>0</v>
      </c>
      <c r="H355" s="1">
        <f t="shared" si="27"/>
        <v>0.85</v>
      </c>
      <c r="I355" s="655">
        <f t="shared" si="28"/>
        <v>0</v>
      </c>
      <c r="J355" s="665"/>
      <c r="K355" s="665"/>
    </row>
    <row r="356" spans="1:11" x14ac:dyDescent="0.2">
      <c r="A356" s="665"/>
      <c r="B356" s="665"/>
      <c r="C356" s="665"/>
      <c r="D356" s="1"/>
      <c r="E356" s="1"/>
      <c r="F356" s="1"/>
      <c r="G356" s="656">
        <v>0</v>
      </c>
      <c r="H356" s="1">
        <f t="shared" si="27"/>
        <v>0.85</v>
      </c>
      <c r="I356" s="655">
        <f t="shared" si="28"/>
        <v>0</v>
      </c>
      <c r="J356" s="665"/>
      <c r="K356" s="665"/>
    </row>
    <row r="357" spans="1:11" x14ac:dyDescent="0.2">
      <c r="A357" s="665"/>
      <c r="B357" s="665"/>
      <c r="C357" s="665"/>
      <c r="D357" s="1"/>
      <c r="E357" s="1"/>
      <c r="F357" s="1"/>
      <c r="G357" s="656">
        <v>0</v>
      </c>
      <c r="H357" s="1">
        <f t="shared" si="27"/>
        <v>0.85</v>
      </c>
      <c r="I357" s="655">
        <f t="shared" si="28"/>
        <v>0</v>
      </c>
      <c r="J357" s="665"/>
      <c r="K357" s="665"/>
    </row>
    <row r="358" spans="1:11" s="654" customFormat="1" x14ac:dyDescent="0.2">
      <c r="A358" s="665"/>
      <c r="B358" s="665"/>
      <c r="C358" s="665"/>
      <c r="D358" s="1"/>
      <c r="E358" s="1"/>
      <c r="F358" s="1"/>
      <c r="G358" s="656">
        <v>0</v>
      </c>
      <c r="H358" s="1">
        <f t="shared" si="27"/>
        <v>0.85</v>
      </c>
      <c r="I358" s="655">
        <f t="shared" si="28"/>
        <v>0</v>
      </c>
      <c r="J358" s="665"/>
      <c r="K358" s="665"/>
    </row>
    <row r="359" spans="1:11" s="654" customFormat="1" x14ac:dyDescent="0.2">
      <c r="A359" s="657"/>
      <c r="B359" s="657"/>
      <c r="C359" s="657"/>
      <c r="D359" s="657"/>
      <c r="E359" s="657"/>
      <c r="F359" s="662" t="s">
        <v>335</v>
      </c>
      <c r="G359" s="657"/>
      <c r="H359" s="657"/>
      <c r="I359" s="658">
        <f>SUM(I345:I358)</f>
        <v>0</v>
      </c>
      <c r="J359" s="663">
        <f>B345+C345-I359</f>
        <v>0</v>
      </c>
      <c r="K359" s="664">
        <f>J359*$I$3</f>
        <v>0</v>
      </c>
    </row>
    <row r="360" spans="1:11" s="678" customFormat="1" ht="25.5" x14ac:dyDescent="0.2">
      <c r="A360" s="609" t="str">
        <f>budget!A373</f>
        <v>ADMINISTRATIVE ASSISTANCE</v>
      </c>
      <c r="B360" s="655">
        <f>budget!AB380</f>
        <v>0</v>
      </c>
      <c r="C360" s="655">
        <f>budget!AC380</f>
        <v>0</v>
      </c>
      <c r="D360" s="1"/>
      <c r="E360" s="1"/>
      <c r="F360" s="1"/>
      <c r="G360" s="656">
        <v>0</v>
      </c>
      <c r="H360" s="1">
        <f t="shared" ref="H360:H373" si="29">$I$3</f>
        <v>0.85</v>
      </c>
      <c r="I360" s="655">
        <f t="shared" ref="I360:I373" si="30">G360/H360</f>
        <v>0</v>
      </c>
      <c r="J360" s="665"/>
      <c r="K360" s="665"/>
    </row>
    <row r="361" spans="1:11" x14ac:dyDescent="0.2">
      <c r="A361" s="665"/>
      <c r="B361" s="665"/>
      <c r="C361" s="665"/>
      <c r="D361" s="1"/>
      <c r="E361" s="1"/>
      <c r="F361" s="1"/>
      <c r="G361" s="656">
        <v>0</v>
      </c>
      <c r="H361" s="1">
        <f t="shared" si="29"/>
        <v>0.85</v>
      </c>
      <c r="I361" s="655">
        <f t="shared" si="30"/>
        <v>0</v>
      </c>
      <c r="J361" s="665"/>
      <c r="K361" s="665"/>
    </row>
    <row r="362" spans="1:11" x14ac:dyDescent="0.2">
      <c r="A362" s="665"/>
      <c r="B362" s="665"/>
      <c r="C362" s="665"/>
      <c r="D362" s="1"/>
      <c r="E362" s="1"/>
      <c r="F362" s="1"/>
      <c r="G362" s="656">
        <v>0</v>
      </c>
      <c r="H362" s="1">
        <f t="shared" si="29"/>
        <v>0.85</v>
      </c>
      <c r="I362" s="655">
        <f t="shared" si="30"/>
        <v>0</v>
      </c>
      <c r="J362" s="665"/>
      <c r="K362" s="665"/>
    </row>
    <row r="363" spans="1:11" x14ac:dyDescent="0.2">
      <c r="A363" s="665"/>
      <c r="B363" s="665"/>
      <c r="C363" s="665"/>
      <c r="D363" s="1"/>
      <c r="E363" s="1"/>
      <c r="F363" s="1"/>
      <c r="G363" s="656">
        <v>0</v>
      </c>
      <c r="H363" s="1">
        <f t="shared" si="29"/>
        <v>0.85</v>
      </c>
      <c r="I363" s="655">
        <f t="shared" si="30"/>
        <v>0</v>
      </c>
      <c r="J363" s="665"/>
      <c r="K363" s="665"/>
    </row>
    <row r="364" spans="1:11" x14ac:dyDescent="0.2">
      <c r="A364" s="665"/>
      <c r="B364" s="665"/>
      <c r="C364" s="665"/>
      <c r="D364" s="1"/>
      <c r="E364" s="1"/>
      <c r="F364" s="1"/>
      <c r="G364" s="656">
        <v>0</v>
      </c>
      <c r="H364" s="1">
        <f t="shared" si="29"/>
        <v>0.85</v>
      </c>
      <c r="I364" s="655">
        <f t="shared" si="30"/>
        <v>0</v>
      </c>
      <c r="J364" s="665"/>
      <c r="K364" s="665"/>
    </row>
    <row r="365" spans="1:11" x14ac:dyDescent="0.2">
      <c r="A365" s="665"/>
      <c r="B365" s="665"/>
      <c r="C365" s="665"/>
      <c r="D365" s="1"/>
      <c r="E365" s="1"/>
      <c r="F365" s="1"/>
      <c r="G365" s="656">
        <v>0</v>
      </c>
      <c r="H365" s="1">
        <f t="shared" si="29"/>
        <v>0.85</v>
      </c>
      <c r="I365" s="655">
        <f t="shared" si="30"/>
        <v>0</v>
      </c>
      <c r="J365" s="665"/>
      <c r="K365" s="665"/>
    </row>
    <row r="366" spans="1:11" x14ac:dyDescent="0.2">
      <c r="A366" s="665"/>
      <c r="B366" s="665"/>
      <c r="C366" s="665"/>
      <c r="D366" s="1"/>
      <c r="E366" s="1"/>
      <c r="F366" s="1"/>
      <c r="G366" s="656">
        <v>0</v>
      </c>
      <c r="H366" s="1">
        <f t="shared" si="29"/>
        <v>0.85</v>
      </c>
      <c r="I366" s="655">
        <f t="shared" si="30"/>
        <v>0</v>
      </c>
      <c r="J366" s="665"/>
      <c r="K366" s="665"/>
    </row>
    <row r="367" spans="1:11" x14ac:dyDescent="0.2">
      <c r="A367" s="665"/>
      <c r="B367" s="665"/>
      <c r="C367" s="665"/>
      <c r="D367" s="1"/>
      <c r="E367" s="1"/>
      <c r="F367" s="1"/>
      <c r="G367" s="656">
        <v>0</v>
      </c>
      <c r="H367" s="1">
        <f t="shared" si="29"/>
        <v>0.85</v>
      </c>
      <c r="I367" s="655">
        <f t="shared" si="30"/>
        <v>0</v>
      </c>
      <c r="J367" s="665"/>
      <c r="K367" s="665"/>
    </row>
    <row r="368" spans="1:11" x14ac:dyDescent="0.2">
      <c r="A368" s="665"/>
      <c r="B368" s="665"/>
      <c r="C368" s="665"/>
      <c r="D368" s="1"/>
      <c r="E368" s="1"/>
      <c r="F368" s="1"/>
      <c r="G368" s="656">
        <v>0</v>
      </c>
      <c r="H368" s="1">
        <f t="shared" si="29"/>
        <v>0.85</v>
      </c>
      <c r="I368" s="655">
        <f t="shared" si="30"/>
        <v>0</v>
      </c>
      <c r="J368" s="665"/>
      <c r="K368" s="665"/>
    </row>
    <row r="369" spans="1:11" x14ac:dyDescent="0.2">
      <c r="A369" s="665"/>
      <c r="B369" s="665"/>
      <c r="C369" s="665"/>
      <c r="D369" s="1"/>
      <c r="E369" s="1"/>
      <c r="F369" s="1"/>
      <c r="G369" s="656">
        <v>0</v>
      </c>
      <c r="H369" s="1">
        <f t="shared" si="29"/>
        <v>0.85</v>
      </c>
      <c r="I369" s="655">
        <f t="shared" si="30"/>
        <v>0</v>
      </c>
      <c r="J369" s="665"/>
      <c r="K369" s="665"/>
    </row>
    <row r="370" spans="1:11" x14ac:dyDescent="0.2">
      <c r="A370" s="665"/>
      <c r="B370" s="665"/>
      <c r="C370" s="665"/>
      <c r="D370" s="1"/>
      <c r="E370" s="1"/>
      <c r="F370" s="1"/>
      <c r="G370" s="656">
        <v>0</v>
      </c>
      <c r="H370" s="1">
        <f t="shared" si="29"/>
        <v>0.85</v>
      </c>
      <c r="I370" s="655">
        <f t="shared" si="30"/>
        <v>0</v>
      </c>
      <c r="J370" s="665"/>
      <c r="K370" s="665"/>
    </row>
    <row r="371" spans="1:11" x14ac:dyDescent="0.2">
      <c r="A371" s="665"/>
      <c r="B371" s="665"/>
      <c r="C371" s="665"/>
      <c r="D371" s="1"/>
      <c r="E371" s="1"/>
      <c r="F371" s="1"/>
      <c r="G371" s="656">
        <v>0</v>
      </c>
      <c r="H371" s="1">
        <f t="shared" si="29"/>
        <v>0.85</v>
      </c>
      <c r="I371" s="655">
        <f t="shared" si="30"/>
        <v>0</v>
      </c>
      <c r="J371" s="665"/>
      <c r="K371" s="665"/>
    </row>
    <row r="372" spans="1:11" x14ac:dyDescent="0.2">
      <c r="A372" s="665"/>
      <c r="B372" s="665"/>
      <c r="C372" s="665"/>
      <c r="D372" s="1"/>
      <c r="E372" s="1"/>
      <c r="F372" s="1"/>
      <c r="G372" s="656">
        <v>0</v>
      </c>
      <c r="H372" s="1">
        <f t="shared" si="29"/>
        <v>0.85</v>
      </c>
      <c r="I372" s="655">
        <f t="shared" si="30"/>
        <v>0</v>
      </c>
      <c r="J372" s="665"/>
      <c r="K372" s="665"/>
    </row>
    <row r="373" spans="1:11" x14ac:dyDescent="0.2">
      <c r="A373" s="665"/>
      <c r="B373" s="665"/>
      <c r="C373" s="665"/>
      <c r="D373" s="1"/>
      <c r="E373" s="1"/>
      <c r="F373" s="1"/>
      <c r="G373" s="656">
        <v>0</v>
      </c>
      <c r="H373" s="1">
        <f t="shared" si="29"/>
        <v>0.85</v>
      </c>
      <c r="I373" s="655">
        <f t="shared" si="30"/>
        <v>0</v>
      </c>
      <c r="J373" s="665"/>
      <c r="K373" s="665"/>
    </row>
    <row r="374" spans="1:11" x14ac:dyDescent="0.2">
      <c r="A374" s="657"/>
      <c r="B374" s="657"/>
      <c r="C374" s="657"/>
      <c r="D374" s="657"/>
      <c r="E374" s="657"/>
      <c r="F374" s="662" t="s">
        <v>336</v>
      </c>
      <c r="G374" s="657"/>
      <c r="H374" s="657"/>
      <c r="I374" s="658">
        <f>SUM(I360:I373)</f>
        <v>0</v>
      </c>
      <c r="J374" s="663">
        <f>B360+C360-I374</f>
        <v>0</v>
      </c>
      <c r="K374" s="664">
        <f>J374*$I$3</f>
        <v>0</v>
      </c>
    </row>
    <row r="375" spans="1:11" x14ac:dyDescent="0.2">
      <c r="A375" s="1" t="str">
        <f>budget!A381</f>
        <v>ROOM RENTAL</v>
      </c>
      <c r="B375" s="655">
        <f>budget!AB387</f>
        <v>0</v>
      </c>
      <c r="C375" s="655">
        <f>budget!AC387</f>
        <v>0</v>
      </c>
      <c r="D375" s="1"/>
      <c r="E375" s="1"/>
      <c r="F375" s="1"/>
      <c r="G375" s="656">
        <v>0</v>
      </c>
      <c r="H375" s="1">
        <f t="shared" ref="H375:H388" si="31">$I$3</f>
        <v>0.85</v>
      </c>
      <c r="I375" s="655">
        <f t="shared" ref="I375:I388" si="32">G375/H375</f>
        <v>0</v>
      </c>
      <c r="J375" s="665"/>
      <c r="K375" s="665"/>
    </row>
    <row r="376" spans="1:11" s="654" customFormat="1" x14ac:dyDescent="0.2">
      <c r="A376" s="665"/>
      <c r="B376" s="665"/>
      <c r="C376" s="665"/>
      <c r="D376" s="1"/>
      <c r="E376" s="1"/>
      <c r="F376" s="1"/>
      <c r="G376" s="656">
        <v>0</v>
      </c>
      <c r="H376" s="1">
        <f t="shared" si="31"/>
        <v>0.85</v>
      </c>
      <c r="I376" s="655">
        <f t="shared" si="32"/>
        <v>0</v>
      </c>
      <c r="J376" s="665"/>
      <c r="K376" s="665"/>
    </row>
    <row r="377" spans="1:11" s="654" customFormat="1" x14ac:dyDescent="0.2">
      <c r="A377" s="665"/>
      <c r="B377" s="665"/>
      <c r="C377" s="665"/>
      <c r="D377" s="1"/>
      <c r="E377" s="1"/>
      <c r="F377" s="1"/>
      <c r="G377" s="656">
        <v>0</v>
      </c>
      <c r="H377" s="1">
        <f t="shared" si="31"/>
        <v>0.85</v>
      </c>
      <c r="I377" s="655">
        <f t="shared" si="32"/>
        <v>0</v>
      </c>
      <c r="J377" s="665"/>
      <c r="K377" s="665"/>
    </row>
    <row r="378" spans="1:11" s="678" customFormat="1" x14ac:dyDescent="0.2">
      <c r="A378" s="665"/>
      <c r="B378" s="665"/>
      <c r="C378" s="665"/>
      <c r="D378" s="1"/>
      <c r="E378" s="1"/>
      <c r="F378" s="1"/>
      <c r="G378" s="656">
        <v>0</v>
      </c>
      <c r="H378" s="1">
        <f t="shared" si="31"/>
        <v>0.85</v>
      </c>
      <c r="I378" s="655">
        <f t="shared" si="32"/>
        <v>0</v>
      </c>
      <c r="J378" s="665"/>
      <c r="K378" s="665"/>
    </row>
    <row r="379" spans="1:11" x14ac:dyDescent="0.2">
      <c r="A379" s="665"/>
      <c r="B379" s="665"/>
      <c r="C379" s="665"/>
      <c r="D379" s="1"/>
      <c r="E379" s="1"/>
      <c r="F379" s="1"/>
      <c r="G379" s="656">
        <v>0</v>
      </c>
      <c r="H379" s="1">
        <f t="shared" si="31"/>
        <v>0.85</v>
      </c>
      <c r="I379" s="655">
        <f t="shared" si="32"/>
        <v>0</v>
      </c>
      <c r="J379" s="665"/>
      <c r="K379" s="665"/>
    </row>
    <row r="380" spans="1:11" x14ac:dyDescent="0.2">
      <c r="A380" s="665"/>
      <c r="B380" s="665"/>
      <c r="C380" s="665"/>
      <c r="D380" s="1"/>
      <c r="E380" s="1"/>
      <c r="F380" s="1"/>
      <c r="G380" s="656">
        <v>0</v>
      </c>
      <c r="H380" s="1">
        <f t="shared" si="31"/>
        <v>0.85</v>
      </c>
      <c r="I380" s="655">
        <f t="shared" si="32"/>
        <v>0</v>
      </c>
      <c r="J380" s="665"/>
      <c r="K380" s="665"/>
    </row>
    <row r="381" spans="1:11" x14ac:dyDescent="0.2">
      <c r="A381" s="665"/>
      <c r="B381" s="665"/>
      <c r="C381" s="665"/>
      <c r="D381" s="1"/>
      <c r="E381" s="1"/>
      <c r="F381" s="1"/>
      <c r="G381" s="656">
        <v>0</v>
      </c>
      <c r="H381" s="1">
        <f t="shared" si="31"/>
        <v>0.85</v>
      </c>
      <c r="I381" s="655">
        <f t="shared" si="32"/>
        <v>0</v>
      </c>
      <c r="J381" s="665"/>
      <c r="K381" s="665"/>
    </row>
    <row r="382" spans="1:11" x14ac:dyDescent="0.2">
      <c r="A382" s="665"/>
      <c r="B382" s="665"/>
      <c r="C382" s="665"/>
      <c r="D382" s="1"/>
      <c r="E382" s="1"/>
      <c r="F382" s="1"/>
      <c r="G382" s="656">
        <v>0</v>
      </c>
      <c r="H382" s="1">
        <f t="shared" si="31"/>
        <v>0.85</v>
      </c>
      <c r="I382" s="655">
        <f t="shared" si="32"/>
        <v>0</v>
      </c>
      <c r="J382" s="665"/>
      <c r="K382" s="665"/>
    </row>
    <row r="383" spans="1:11" x14ac:dyDescent="0.2">
      <c r="A383" s="665"/>
      <c r="B383" s="665"/>
      <c r="C383" s="665"/>
      <c r="D383" s="1"/>
      <c r="E383" s="1"/>
      <c r="F383" s="1"/>
      <c r="G383" s="656">
        <v>0</v>
      </c>
      <c r="H383" s="1">
        <f t="shared" si="31"/>
        <v>0.85</v>
      </c>
      <c r="I383" s="655">
        <f t="shared" si="32"/>
        <v>0</v>
      </c>
      <c r="J383" s="665"/>
      <c r="K383" s="665"/>
    </row>
    <row r="384" spans="1:11" x14ac:dyDescent="0.2">
      <c r="A384" s="665"/>
      <c r="B384" s="665"/>
      <c r="C384" s="665"/>
      <c r="D384" s="1"/>
      <c r="E384" s="1"/>
      <c r="F384" s="1"/>
      <c r="G384" s="656">
        <v>0</v>
      </c>
      <c r="H384" s="1">
        <f t="shared" si="31"/>
        <v>0.85</v>
      </c>
      <c r="I384" s="655">
        <f t="shared" si="32"/>
        <v>0</v>
      </c>
      <c r="J384" s="665"/>
      <c r="K384" s="665"/>
    </row>
    <row r="385" spans="1:11" x14ac:dyDescent="0.2">
      <c r="A385" s="665"/>
      <c r="B385" s="665"/>
      <c r="C385" s="665"/>
      <c r="D385" s="1"/>
      <c r="E385" s="1"/>
      <c r="F385" s="1"/>
      <c r="G385" s="656">
        <v>0</v>
      </c>
      <c r="H385" s="1">
        <f t="shared" si="31"/>
        <v>0.85</v>
      </c>
      <c r="I385" s="655">
        <f t="shared" si="32"/>
        <v>0</v>
      </c>
      <c r="J385" s="665"/>
      <c r="K385" s="665"/>
    </row>
    <row r="386" spans="1:11" x14ac:dyDescent="0.2">
      <c r="A386" s="665"/>
      <c r="B386" s="665"/>
      <c r="C386" s="665"/>
      <c r="D386" s="1"/>
      <c r="E386" s="1"/>
      <c r="F386" s="1"/>
      <c r="G386" s="656">
        <v>0</v>
      </c>
      <c r="H386" s="1">
        <f t="shared" si="31"/>
        <v>0.85</v>
      </c>
      <c r="I386" s="655">
        <f t="shared" si="32"/>
        <v>0</v>
      </c>
      <c r="J386" s="665"/>
      <c r="K386" s="665"/>
    </row>
    <row r="387" spans="1:11" x14ac:dyDescent="0.2">
      <c r="A387" s="665"/>
      <c r="B387" s="665"/>
      <c r="C387" s="665"/>
      <c r="D387" s="1"/>
      <c r="E387" s="1"/>
      <c r="F387" s="1"/>
      <c r="G387" s="656">
        <v>0</v>
      </c>
      <c r="H387" s="1">
        <f t="shared" si="31"/>
        <v>0.85</v>
      </c>
      <c r="I387" s="655">
        <f t="shared" si="32"/>
        <v>0</v>
      </c>
      <c r="J387" s="665"/>
      <c r="K387" s="665"/>
    </row>
    <row r="388" spans="1:11" x14ac:dyDescent="0.2">
      <c r="A388" s="665"/>
      <c r="B388" s="665"/>
      <c r="C388" s="665"/>
      <c r="D388" s="1"/>
      <c r="E388" s="1"/>
      <c r="F388" s="1"/>
      <c r="G388" s="656">
        <v>0</v>
      </c>
      <c r="H388" s="1">
        <f t="shared" si="31"/>
        <v>0.85</v>
      </c>
      <c r="I388" s="655">
        <f t="shared" si="32"/>
        <v>0</v>
      </c>
      <c r="J388" s="665"/>
      <c r="K388" s="665"/>
    </row>
    <row r="389" spans="1:11" ht="13.5" thickBot="1" x14ac:dyDescent="0.25">
      <c r="A389" s="657"/>
      <c r="B389" s="657"/>
      <c r="C389" s="657"/>
      <c r="D389" s="657"/>
      <c r="E389" s="657"/>
      <c r="F389" s="662" t="s">
        <v>337</v>
      </c>
      <c r="G389" s="657"/>
      <c r="H389" s="657"/>
      <c r="I389" s="658">
        <f>SUM(I376:I388)</f>
        <v>0</v>
      </c>
      <c r="J389" s="663">
        <f>B375+C375-I389</f>
        <v>0</v>
      </c>
      <c r="K389" s="664">
        <f>J389*$I$3</f>
        <v>0</v>
      </c>
    </row>
    <row r="390" spans="1:11" ht="13.5" thickBot="1" x14ac:dyDescent="0.25">
      <c r="A390" s="654"/>
      <c r="B390" s="1067" t="s">
        <v>251</v>
      </c>
      <c r="C390" s="1068"/>
      <c r="D390" s="1064"/>
      <c r="E390" s="1065"/>
      <c r="F390" s="1066"/>
      <c r="G390" s="1059" t="s">
        <v>247</v>
      </c>
      <c r="H390" s="1060"/>
      <c r="I390" s="1061"/>
      <c r="J390" s="1062" t="s">
        <v>248</v>
      </c>
      <c r="K390" s="1063"/>
    </row>
    <row r="391" spans="1:11" x14ac:dyDescent="0.2">
      <c r="A391" s="659" t="s">
        <v>254</v>
      </c>
      <c r="B391" s="659" t="s">
        <v>110</v>
      </c>
      <c r="C391" s="659" t="s">
        <v>111</v>
      </c>
      <c r="D391" s="659"/>
      <c r="E391" s="659"/>
      <c r="F391" s="698" t="s">
        <v>299</v>
      </c>
      <c r="G391" s="660"/>
      <c r="H391" s="661"/>
      <c r="I391" s="660" t="s">
        <v>189</v>
      </c>
      <c r="J391" s="660" t="s">
        <v>189</v>
      </c>
      <c r="K391" s="660" t="str">
        <f>budget!$K$4</f>
        <v>EUR</v>
      </c>
    </row>
    <row r="392" spans="1:11" x14ac:dyDescent="0.2">
      <c r="A392" s="673" t="str">
        <f>'cash advance'!D26</f>
        <v>Withdraw as Cash</v>
      </c>
      <c r="B392" s="655">
        <f>'cash advance'!G26</f>
        <v>0</v>
      </c>
      <c r="C392" s="671"/>
      <c r="D392" s="672"/>
      <c r="E392" s="672"/>
      <c r="F392" s="672"/>
      <c r="G392" s="672"/>
      <c r="H392" s="672"/>
      <c r="I392" s="655">
        <f>I11+I43+I75+I105+I137+I171+I173+I236+I251+I269+I284+I299+I314+I329+I344+I359+I374+I389</f>
        <v>0</v>
      </c>
      <c r="J392" s="655">
        <f>J11+J43+J75+J105+J137+J171+J173+J236+J251+J269+J284+J299+J314+J329+J344+J359+J374+J389</f>
        <v>0</v>
      </c>
      <c r="K392" s="656">
        <f>K11+K43+K75+K105+K137+K171+K173+K236+K251+K269+K284+K299+K314+K329+K344+K359+K374+K389</f>
        <v>0</v>
      </c>
    </row>
    <row r="393" spans="1:11" x14ac:dyDescent="0.2">
      <c r="A393" s="673" t="str">
        <f>'cash advance'!D27</f>
        <v>Debit Directly to Card</v>
      </c>
      <c r="B393" s="672"/>
      <c r="C393" s="655">
        <f>'cash advance'!H27</f>
        <v>0</v>
      </c>
      <c r="D393" s="672"/>
      <c r="E393" s="672"/>
      <c r="F393" s="672"/>
      <c r="G393" s="672"/>
      <c r="H393" s="672"/>
      <c r="I393" s="672"/>
      <c r="J393" s="672"/>
      <c r="K393" s="672"/>
    </row>
    <row r="394" spans="1:11" s="654" customFormat="1" x14ac:dyDescent="0.2">
      <c r="A394"/>
      <c r="B394"/>
      <c r="C394"/>
      <c r="D394"/>
      <c r="E394"/>
      <c r="F394"/>
      <c r="G394"/>
      <c r="H394"/>
      <c r="I394"/>
      <c r="J394"/>
      <c r="K394"/>
    </row>
  </sheetData>
  <mergeCells count="16">
    <mergeCell ref="J390:K390"/>
    <mergeCell ref="A1:E1"/>
    <mergeCell ref="A2:E2"/>
    <mergeCell ref="G2:H2"/>
    <mergeCell ref="A3:E3"/>
    <mergeCell ref="B5:C5"/>
    <mergeCell ref="D5:F5"/>
    <mergeCell ref="G5:I5"/>
    <mergeCell ref="J5:K5"/>
    <mergeCell ref="B253:C253"/>
    <mergeCell ref="D253:F253"/>
    <mergeCell ref="G253:I253"/>
    <mergeCell ref="J253:K253"/>
    <mergeCell ref="B390:C390"/>
    <mergeCell ref="D390:F390"/>
    <mergeCell ref="G390:I390"/>
  </mergeCells>
  <pageMargins left="0.25" right="0.25" top="0.75" bottom="0.75" header="0.3" footer="0.3"/>
  <pageSetup scale="8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66"/>
    <pageSetUpPr fitToPage="1"/>
  </sheetPr>
  <dimension ref="A1:K65"/>
  <sheetViews>
    <sheetView workbookViewId="0">
      <selection activeCell="O4" sqref="O4"/>
    </sheetView>
  </sheetViews>
  <sheetFormatPr defaultRowHeight="12.75" x14ac:dyDescent="0.2"/>
  <cols>
    <col min="1" max="1" width="10.140625" style="20" bestFit="1" customWidth="1"/>
    <col min="2" max="2" width="10.28515625" style="19" customWidth="1"/>
    <col min="3" max="4" width="11.42578125" style="19" customWidth="1"/>
    <col min="5" max="5" width="10.85546875" style="19" customWidth="1"/>
    <col min="6" max="6" width="3" customWidth="1"/>
    <col min="8" max="8" width="10.7109375" customWidth="1"/>
    <col min="9" max="11" width="12.28515625" customWidth="1"/>
    <col min="14" max="16" width="12.85546875" customWidth="1"/>
    <col min="17" max="17" width="13.7109375" customWidth="1"/>
  </cols>
  <sheetData>
    <row r="1" spans="1:11" ht="21" thickBot="1" x14ac:dyDescent="0.35">
      <c r="A1" s="754" t="str">
        <f>"Cash Exchange Rate Calculator - "&amp;budget!A5</f>
        <v>Cash Exchange Rate Calculator - (Faculty Name #2)</v>
      </c>
      <c r="B1" s="755"/>
      <c r="C1" s="755"/>
      <c r="D1" s="755"/>
      <c r="E1" s="755"/>
      <c r="F1" s="756"/>
      <c r="G1" s="756"/>
      <c r="H1" s="756"/>
      <c r="I1" s="756"/>
      <c r="J1" s="756"/>
      <c r="K1" s="757"/>
    </row>
    <row r="2" spans="1:11" ht="13.5" thickBot="1" x14ac:dyDescent="0.25"/>
    <row r="3" spans="1:11" ht="18" x14ac:dyDescent="0.25">
      <c r="A3" s="1071" t="str">
        <f>budget!K4</f>
        <v>EUR</v>
      </c>
      <c r="B3" s="1072"/>
      <c r="C3" s="1072"/>
      <c r="D3" s="1072"/>
      <c r="E3" s="1073"/>
      <c r="G3" s="1071" t="str">
        <f>budget!M4</f>
        <v>Cur. #2</v>
      </c>
      <c r="H3" s="1072"/>
      <c r="I3" s="1072"/>
      <c r="J3" s="1072"/>
      <c r="K3" s="1073"/>
    </row>
    <row r="4" spans="1:11" ht="66.75" customHeight="1" x14ac:dyDescent="0.2">
      <c r="A4" s="23" t="s">
        <v>28</v>
      </c>
      <c r="B4" s="21" t="s">
        <v>106</v>
      </c>
      <c r="C4" s="21" t="s">
        <v>107</v>
      </c>
      <c r="D4" s="21" t="s">
        <v>108</v>
      </c>
      <c r="E4" s="24" t="s">
        <v>109</v>
      </c>
      <c r="G4" s="23" t="s">
        <v>28</v>
      </c>
      <c r="H4" s="21" t="s">
        <v>106</v>
      </c>
      <c r="I4" s="21" t="s">
        <v>107</v>
      </c>
      <c r="J4" s="21" t="s">
        <v>108</v>
      </c>
      <c r="K4" s="24" t="s">
        <v>109</v>
      </c>
    </row>
    <row r="5" spans="1:11" x14ac:dyDescent="0.2">
      <c r="A5" s="7"/>
      <c r="B5" s="2">
        <v>0</v>
      </c>
      <c r="C5" s="3">
        <v>0</v>
      </c>
      <c r="D5" s="22">
        <f>IF(C5&gt;0,B5/C5,0)</f>
        <v>0</v>
      </c>
      <c r="E5" s="26">
        <v>0</v>
      </c>
      <c r="G5" s="25"/>
      <c r="H5" s="2">
        <v>0</v>
      </c>
      <c r="I5" s="3">
        <v>0</v>
      </c>
      <c r="J5" s="22">
        <f>IF(I5&gt;0,H5/I5,0)</f>
        <v>0</v>
      </c>
      <c r="K5" s="26">
        <v>0</v>
      </c>
    </row>
    <row r="6" spans="1:11" x14ac:dyDescent="0.2">
      <c r="A6" s="25"/>
      <c r="B6" s="2">
        <v>0</v>
      </c>
      <c r="C6" s="3">
        <v>0</v>
      </c>
      <c r="D6" s="22">
        <f t="shared" ref="D6:D31" si="0">IF(C6&gt;0,B6/C6,0)</f>
        <v>0</v>
      </c>
      <c r="E6" s="26">
        <v>0</v>
      </c>
      <c r="G6" s="25"/>
      <c r="H6" s="2">
        <v>0</v>
      </c>
      <c r="I6" s="3">
        <v>0</v>
      </c>
      <c r="J6" s="22">
        <f t="shared" ref="J6:J31" si="1">IF(I6&gt;0,H6/I6,0)</f>
        <v>0</v>
      </c>
      <c r="K6" s="26">
        <v>0</v>
      </c>
    </row>
    <row r="7" spans="1:11" x14ac:dyDescent="0.2">
      <c r="A7" s="25"/>
      <c r="B7" s="2">
        <v>0</v>
      </c>
      <c r="C7" s="3">
        <v>0</v>
      </c>
      <c r="D7" s="22">
        <f t="shared" si="0"/>
        <v>0</v>
      </c>
      <c r="E7" s="26">
        <v>0</v>
      </c>
      <c r="G7" s="25"/>
      <c r="H7" s="2">
        <v>0</v>
      </c>
      <c r="I7" s="3">
        <v>0</v>
      </c>
      <c r="J7" s="22">
        <f t="shared" si="1"/>
        <v>0</v>
      </c>
      <c r="K7" s="26">
        <v>0</v>
      </c>
    </row>
    <row r="8" spans="1:11" x14ac:dyDescent="0.2">
      <c r="A8" s="25"/>
      <c r="B8" s="2">
        <v>0</v>
      </c>
      <c r="C8" s="3">
        <v>0</v>
      </c>
      <c r="D8" s="22">
        <f t="shared" si="0"/>
        <v>0</v>
      </c>
      <c r="E8" s="26">
        <v>0</v>
      </c>
      <c r="G8" s="25"/>
      <c r="H8" s="2">
        <v>0</v>
      </c>
      <c r="I8" s="3">
        <v>0</v>
      </c>
      <c r="J8" s="22">
        <f t="shared" si="1"/>
        <v>0</v>
      </c>
      <c r="K8" s="26">
        <v>0</v>
      </c>
    </row>
    <row r="9" spans="1:11" x14ac:dyDescent="0.2">
      <c r="A9" s="25"/>
      <c r="B9" s="2">
        <v>0</v>
      </c>
      <c r="C9" s="3">
        <v>0</v>
      </c>
      <c r="D9" s="22">
        <f t="shared" si="0"/>
        <v>0</v>
      </c>
      <c r="E9" s="26">
        <v>0</v>
      </c>
      <c r="G9" s="25"/>
      <c r="H9" s="2">
        <v>0</v>
      </c>
      <c r="I9" s="3">
        <v>0</v>
      </c>
      <c r="J9" s="22">
        <f t="shared" si="1"/>
        <v>0</v>
      </c>
      <c r="K9" s="26">
        <v>0</v>
      </c>
    </row>
    <row r="10" spans="1:11" x14ac:dyDescent="0.2">
      <c r="A10" s="25"/>
      <c r="B10" s="2">
        <v>0</v>
      </c>
      <c r="C10" s="3">
        <v>0</v>
      </c>
      <c r="D10" s="22">
        <f t="shared" si="0"/>
        <v>0</v>
      </c>
      <c r="E10" s="26">
        <v>0</v>
      </c>
      <c r="G10" s="25"/>
      <c r="H10" s="2">
        <v>0</v>
      </c>
      <c r="I10" s="3">
        <v>0</v>
      </c>
      <c r="J10" s="22">
        <f t="shared" si="1"/>
        <v>0</v>
      </c>
      <c r="K10" s="26">
        <v>0</v>
      </c>
    </row>
    <row r="11" spans="1:11" x14ac:dyDescent="0.2">
      <c r="A11" s="25"/>
      <c r="B11" s="2">
        <v>0</v>
      </c>
      <c r="C11" s="3">
        <v>0</v>
      </c>
      <c r="D11" s="22">
        <f t="shared" si="0"/>
        <v>0</v>
      </c>
      <c r="E11" s="26">
        <v>0</v>
      </c>
      <c r="G11" s="25"/>
      <c r="H11" s="2">
        <v>0</v>
      </c>
      <c r="I11" s="3">
        <v>0</v>
      </c>
      <c r="J11" s="22">
        <f t="shared" si="1"/>
        <v>0</v>
      </c>
      <c r="K11" s="26">
        <v>0</v>
      </c>
    </row>
    <row r="12" spans="1:11" x14ac:dyDescent="0.2">
      <c r="A12" s="25"/>
      <c r="B12" s="2">
        <v>0</v>
      </c>
      <c r="C12" s="3">
        <v>0</v>
      </c>
      <c r="D12" s="22">
        <f t="shared" si="0"/>
        <v>0</v>
      </c>
      <c r="E12" s="26">
        <v>0</v>
      </c>
      <c r="G12" s="25"/>
      <c r="H12" s="2">
        <v>0</v>
      </c>
      <c r="I12" s="3">
        <v>0</v>
      </c>
      <c r="J12" s="22">
        <f t="shared" si="1"/>
        <v>0</v>
      </c>
      <c r="K12" s="26">
        <v>0</v>
      </c>
    </row>
    <row r="13" spans="1:11" x14ac:dyDescent="0.2">
      <c r="A13" s="25"/>
      <c r="B13" s="2">
        <v>0</v>
      </c>
      <c r="C13" s="3">
        <v>0</v>
      </c>
      <c r="D13" s="22">
        <f t="shared" si="0"/>
        <v>0</v>
      </c>
      <c r="E13" s="26">
        <v>0</v>
      </c>
      <c r="G13" s="25"/>
      <c r="H13" s="2">
        <v>0</v>
      </c>
      <c r="I13" s="3">
        <v>0</v>
      </c>
      <c r="J13" s="22">
        <f t="shared" si="1"/>
        <v>0</v>
      </c>
      <c r="K13" s="26">
        <v>0</v>
      </c>
    </row>
    <row r="14" spans="1:11" x14ac:dyDescent="0.2">
      <c r="A14" s="25"/>
      <c r="B14" s="2">
        <v>0</v>
      </c>
      <c r="C14" s="3">
        <v>0</v>
      </c>
      <c r="D14" s="22">
        <f t="shared" si="0"/>
        <v>0</v>
      </c>
      <c r="E14" s="26">
        <v>0</v>
      </c>
      <c r="G14" s="25"/>
      <c r="H14" s="2">
        <v>0</v>
      </c>
      <c r="I14" s="3">
        <v>0</v>
      </c>
      <c r="J14" s="22">
        <f t="shared" si="1"/>
        <v>0</v>
      </c>
      <c r="K14" s="26">
        <v>0</v>
      </c>
    </row>
    <row r="15" spans="1:11" x14ac:dyDescent="0.2">
      <c r="A15" s="25"/>
      <c r="B15" s="2">
        <v>0</v>
      </c>
      <c r="C15" s="3">
        <v>0</v>
      </c>
      <c r="D15" s="22">
        <f t="shared" si="0"/>
        <v>0</v>
      </c>
      <c r="E15" s="26">
        <v>0</v>
      </c>
      <c r="G15" s="25"/>
      <c r="H15" s="2">
        <v>0</v>
      </c>
      <c r="I15" s="3">
        <v>0</v>
      </c>
      <c r="J15" s="22">
        <f t="shared" si="1"/>
        <v>0</v>
      </c>
      <c r="K15" s="26">
        <v>0</v>
      </c>
    </row>
    <row r="16" spans="1:11" x14ac:dyDescent="0.2">
      <c r="A16" s="25"/>
      <c r="B16" s="2">
        <v>0</v>
      </c>
      <c r="C16" s="3">
        <v>0</v>
      </c>
      <c r="D16" s="22">
        <f t="shared" si="0"/>
        <v>0</v>
      </c>
      <c r="E16" s="26">
        <v>0</v>
      </c>
      <c r="G16" s="25"/>
      <c r="H16" s="2">
        <v>0</v>
      </c>
      <c r="I16" s="3">
        <v>0</v>
      </c>
      <c r="J16" s="22">
        <f t="shared" si="1"/>
        <v>0</v>
      </c>
      <c r="K16" s="26">
        <v>0</v>
      </c>
    </row>
    <row r="17" spans="1:11" x14ac:dyDescent="0.2">
      <c r="A17" s="25"/>
      <c r="B17" s="2">
        <v>0</v>
      </c>
      <c r="C17" s="3">
        <v>0</v>
      </c>
      <c r="D17" s="22">
        <f t="shared" si="0"/>
        <v>0</v>
      </c>
      <c r="E17" s="26">
        <v>0</v>
      </c>
      <c r="G17" s="25"/>
      <c r="H17" s="2">
        <v>0</v>
      </c>
      <c r="I17" s="3">
        <v>0</v>
      </c>
      <c r="J17" s="22">
        <f t="shared" si="1"/>
        <v>0</v>
      </c>
      <c r="K17" s="26">
        <v>0</v>
      </c>
    </row>
    <row r="18" spans="1:11" x14ac:dyDescent="0.2">
      <c r="A18" s="25"/>
      <c r="B18" s="2">
        <v>0</v>
      </c>
      <c r="C18" s="3">
        <v>0</v>
      </c>
      <c r="D18" s="22">
        <f t="shared" si="0"/>
        <v>0</v>
      </c>
      <c r="E18" s="26">
        <v>0</v>
      </c>
      <c r="G18" s="25"/>
      <c r="H18" s="2">
        <v>0</v>
      </c>
      <c r="I18" s="3">
        <v>0</v>
      </c>
      <c r="J18" s="22">
        <f t="shared" si="1"/>
        <v>0</v>
      </c>
      <c r="K18" s="26">
        <v>0</v>
      </c>
    </row>
    <row r="19" spans="1:11" x14ac:dyDescent="0.2">
      <c r="A19" s="25"/>
      <c r="B19" s="2">
        <v>0</v>
      </c>
      <c r="C19" s="3">
        <v>0</v>
      </c>
      <c r="D19" s="22">
        <f t="shared" si="0"/>
        <v>0</v>
      </c>
      <c r="E19" s="26">
        <v>0</v>
      </c>
      <c r="G19" s="25"/>
      <c r="H19" s="2">
        <v>0</v>
      </c>
      <c r="I19" s="3">
        <v>0</v>
      </c>
      <c r="J19" s="22">
        <f t="shared" si="1"/>
        <v>0</v>
      </c>
      <c r="K19" s="26">
        <v>0</v>
      </c>
    </row>
    <row r="20" spans="1:11" x14ac:dyDescent="0.2">
      <c r="A20" s="25"/>
      <c r="B20" s="2">
        <v>0</v>
      </c>
      <c r="C20" s="3">
        <v>0</v>
      </c>
      <c r="D20" s="22">
        <f t="shared" si="0"/>
        <v>0</v>
      </c>
      <c r="E20" s="26">
        <v>0</v>
      </c>
      <c r="G20" s="25"/>
      <c r="H20" s="2">
        <v>0</v>
      </c>
      <c r="I20" s="3">
        <v>0</v>
      </c>
      <c r="J20" s="22">
        <f t="shared" si="1"/>
        <v>0</v>
      </c>
      <c r="K20" s="26">
        <v>0</v>
      </c>
    </row>
    <row r="21" spans="1:11" x14ac:dyDescent="0.2">
      <c r="A21" s="25"/>
      <c r="B21" s="2">
        <v>0</v>
      </c>
      <c r="C21" s="3">
        <v>0</v>
      </c>
      <c r="D21" s="22">
        <f t="shared" si="0"/>
        <v>0</v>
      </c>
      <c r="E21" s="26">
        <v>0</v>
      </c>
      <c r="G21" s="25"/>
      <c r="H21" s="2">
        <v>0</v>
      </c>
      <c r="I21" s="3">
        <v>0</v>
      </c>
      <c r="J21" s="22">
        <f t="shared" si="1"/>
        <v>0</v>
      </c>
      <c r="K21" s="26">
        <v>0</v>
      </c>
    </row>
    <row r="22" spans="1:11" x14ac:dyDescent="0.2">
      <c r="A22" s="25"/>
      <c r="B22" s="2">
        <v>0</v>
      </c>
      <c r="C22" s="3">
        <v>0</v>
      </c>
      <c r="D22" s="22">
        <f t="shared" si="0"/>
        <v>0</v>
      </c>
      <c r="E22" s="26">
        <v>0</v>
      </c>
      <c r="G22" s="25"/>
      <c r="H22" s="2">
        <v>0</v>
      </c>
      <c r="I22" s="3">
        <v>0</v>
      </c>
      <c r="J22" s="22">
        <f t="shared" si="1"/>
        <v>0</v>
      </c>
      <c r="K22" s="26">
        <v>0</v>
      </c>
    </row>
    <row r="23" spans="1:11" x14ac:dyDescent="0.2">
      <c r="A23" s="25"/>
      <c r="B23" s="2">
        <v>0</v>
      </c>
      <c r="C23" s="3">
        <v>0</v>
      </c>
      <c r="D23" s="22">
        <f t="shared" si="0"/>
        <v>0</v>
      </c>
      <c r="E23" s="26">
        <v>0</v>
      </c>
      <c r="G23" s="25"/>
      <c r="H23" s="2">
        <v>0</v>
      </c>
      <c r="I23" s="3">
        <v>0</v>
      </c>
      <c r="J23" s="22">
        <f t="shared" si="1"/>
        <v>0</v>
      </c>
      <c r="K23" s="26">
        <v>0</v>
      </c>
    </row>
    <row r="24" spans="1:11" x14ac:dyDescent="0.2">
      <c r="A24" s="25"/>
      <c r="B24" s="2">
        <v>0</v>
      </c>
      <c r="C24" s="3">
        <v>0</v>
      </c>
      <c r="D24" s="22">
        <f t="shared" si="0"/>
        <v>0</v>
      </c>
      <c r="E24" s="26">
        <v>0</v>
      </c>
      <c r="G24" s="25"/>
      <c r="H24" s="2">
        <v>0</v>
      </c>
      <c r="I24" s="3">
        <v>0</v>
      </c>
      <c r="J24" s="22">
        <f t="shared" si="1"/>
        <v>0</v>
      </c>
      <c r="K24" s="26">
        <v>0</v>
      </c>
    </row>
    <row r="25" spans="1:11" x14ac:dyDescent="0.2">
      <c r="A25" s="25"/>
      <c r="B25" s="2">
        <v>0</v>
      </c>
      <c r="C25" s="3">
        <v>0</v>
      </c>
      <c r="D25" s="22">
        <f t="shared" si="0"/>
        <v>0</v>
      </c>
      <c r="E25" s="26">
        <v>0</v>
      </c>
      <c r="G25" s="25"/>
      <c r="H25" s="2">
        <v>0</v>
      </c>
      <c r="I25" s="3">
        <v>0</v>
      </c>
      <c r="J25" s="22">
        <f t="shared" si="1"/>
        <v>0</v>
      </c>
      <c r="K25" s="26">
        <v>0</v>
      </c>
    </row>
    <row r="26" spans="1:11" x14ac:dyDescent="0.2">
      <c r="A26" s="25"/>
      <c r="B26" s="2">
        <v>0</v>
      </c>
      <c r="C26" s="3">
        <v>0</v>
      </c>
      <c r="D26" s="22">
        <f t="shared" si="0"/>
        <v>0</v>
      </c>
      <c r="E26" s="26">
        <v>0</v>
      </c>
      <c r="G26" s="25"/>
      <c r="H26" s="2">
        <v>0</v>
      </c>
      <c r="I26" s="3">
        <v>0</v>
      </c>
      <c r="J26" s="22">
        <f t="shared" si="1"/>
        <v>0</v>
      </c>
      <c r="K26" s="26">
        <v>0</v>
      </c>
    </row>
    <row r="27" spans="1:11" x14ac:dyDescent="0.2">
      <c r="A27" s="25"/>
      <c r="B27" s="2">
        <v>0</v>
      </c>
      <c r="C27" s="3">
        <v>0</v>
      </c>
      <c r="D27" s="22">
        <f t="shared" si="0"/>
        <v>0</v>
      </c>
      <c r="E27" s="26">
        <v>0</v>
      </c>
      <c r="G27" s="25"/>
      <c r="H27" s="2">
        <v>0</v>
      </c>
      <c r="I27" s="3">
        <v>0</v>
      </c>
      <c r="J27" s="22">
        <f t="shared" si="1"/>
        <v>0</v>
      </c>
      <c r="K27" s="26">
        <v>0</v>
      </c>
    </row>
    <row r="28" spans="1:11" x14ac:dyDescent="0.2">
      <c r="A28" s="25"/>
      <c r="B28" s="2">
        <v>0</v>
      </c>
      <c r="C28" s="3">
        <v>0</v>
      </c>
      <c r="D28" s="22">
        <f t="shared" si="0"/>
        <v>0</v>
      </c>
      <c r="E28" s="26">
        <v>0</v>
      </c>
      <c r="G28" s="25"/>
      <c r="H28" s="2">
        <v>0</v>
      </c>
      <c r="I28" s="3">
        <v>0</v>
      </c>
      <c r="J28" s="22">
        <f t="shared" si="1"/>
        <v>0</v>
      </c>
      <c r="K28" s="26">
        <v>0</v>
      </c>
    </row>
    <row r="29" spans="1:11" x14ac:dyDescent="0.2">
      <c r="A29" s="25"/>
      <c r="B29" s="2">
        <v>0</v>
      </c>
      <c r="C29" s="3">
        <v>0</v>
      </c>
      <c r="D29" s="22">
        <f t="shared" si="0"/>
        <v>0</v>
      </c>
      <c r="E29" s="26">
        <v>0</v>
      </c>
      <c r="G29" s="25"/>
      <c r="H29" s="2">
        <v>0</v>
      </c>
      <c r="I29" s="3">
        <v>0</v>
      </c>
      <c r="J29" s="22">
        <f t="shared" si="1"/>
        <v>0</v>
      </c>
      <c r="K29" s="26">
        <v>0</v>
      </c>
    </row>
    <row r="30" spans="1:11" x14ac:dyDescent="0.2">
      <c r="A30" s="25"/>
      <c r="B30" s="2">
        <v>0</v>
      </c>
      <c r="C30" s="3">
        <v>0</v>
      </c>
      <c r="D30" s="22">
        <f t="shared" si="0"/>
        <v>0</v>
      </c>
      <c r="E30" s="26">
        <v>0</v>
      </c>
      <c r="G30" s="25"/>
      <c r="H30" s="2">
        <v>0</v>
      </c>
      <c r="I30" s="3">
        <v>0</v>
      </c>
      <c r="J30" s="22">
        <f t="shared" si="1"/>
        <v>0</v>
      </c>
      <c r="K30" s="26">
        <v>0</v>
      </c>
    </row>
    <row r="31" spans="1:11" x14ac:dyDescent="0.2">
      <c r="A31" s="25"/>
      <c r="B31" s="2">
        <v>0</v>
      </c>
      <c r="C31" s="3">
        <v>0</v>
      </c>
      <c r="D31" s="22">
        <f t="shared" si="0"/>
        <v>0</v>
      </c>
      <c r="E31" s="26">
        <v>0</v>
      </c>
      <c r="G31" s="25"/>
      <c r="H31" s="2">
        <v>0</v>
      </c>
      <c r="I31" s="3">
        <v>0</v>
      </c>
      <c r="J31" s="22">
        <f t="shared" si="1"/>
        <v>0</v>
      </c>
      <c r="K31" s="26">
        <v>0</v>
      </c>
    </row>
    <row r="32" spans="1:11" ht="13.5" thickBot="1" x14ac:dyDescent="0.25">
      <c r="A32" s="495"/>
      <c r="B32" s="699">
        <f>SUM(B5:B31)</f>
        <v>0</v>
      </c>
      <c r="C32" s="496">
        <f>SUM(C5:C31)</f>
        <v>0</v>
      </c>
      <c r="D32" s="46">
        <f>(IF(C32&gt;0,B32/C32,0))</f>
        <v>0</v>
      </c>
      <c r="E32" s="47">
        <f>SUM(E5:E31)</f>
        <v>0</v>
      </c>
      <c r="G32" s="495"/>
      <c r="H32" s="699">
        <f>SUM(H5:H31)</f>
        <v>0</v>
      </c>
      <c r="I32" s="496">
        <f>SUM(I5:I31)</f>
        <v>0</v>
      </c>
      <c r="J32" s="46">
        <f>(IF(I32&gt;0,H32/I32,0))</f>
        <v>0</v>
      </c>
      <c r="K32" s="47">
        <f>SUM(K5:K31)</f>
        <v>0</v>
      </c>
    </row>
    <row r="35" spans="1:11" ht="13.5" thickBot="1" x14ac:dyDescent="0.25"/>
    <row r="36" spans="1:11" ht="18" x14ac:dyDescent="0.25">
      <c r="A36" s="1071" t="str">
        <f>budget!K6</f>
        <v>Cur. #3</v>
      </c>
      <c r="B36" s="1072"/>
      <c r="C36" s="1072"/>
      <c r="D36" s="1072"/>
      <c r="E36" s="1073"/>
      <c r="G36" s="1071" t="str">
        <f>budget!M6</f>
        <v>Cur. #4</v>
      </c>
      <c r="H36" s="1072"/>
      <c r="I36" s="1072"/>
      <c r="J36" s="1072"/>
      <c r="K36" s="1073"/>
    </row>
    <row r="37" spans="1:11" ht="38.25" x14ac:dyDescent="0.2">
      <c r="A37" s="23" t="s">
        <v>28</v>
      </c>
      <c r="B37" s="21" t="s">
        <v>106</v>
      </c>
      <c r="C37" s="21" t="s">
        <v>107</v>
      </c>
      <c r="D37" s="21" t="s">
        <v>108</v>
      </c>
      <c r="E37" s="24" t="s">
        <v>109</v>
      </c>
      <c r="G37" s="23" t="s">
        <v>28</v>
      </c>
      <c r="H37" s="21" t="s">
        <v>106</v>
      </c>
      <c r="I37" s="21" t="s">
        <v>107</v>
      </c>
      <c r="J37" s="21" t="s">
        <v>108</v>
      </c>
      <c r="K37" s="24" t="s">
        <v>109</v>
      </c>
    </row>
    <row r="38" spans="1:11" x14ac:dyDescent="0.2">
      <c r="A38" s="25"/>
      <c r="B38" s="2">
        <v>0</v>
      </c>
      <c r="C38" s="3">
        <v>0</v>
      </c>
      <c r="D38" s="22">
        <f>IF(C38&gt;0,B38/C38,0)</f>
        <v>0</v>
      </c>
      <c r="E38" s="26">
        <v>0</v>
      </c>
      <c r="G38" s="7"/>
      <c r="H38" s="2">
        <v>0</v>
      </c>
      <c r="I38" s="3">
        <v>0</v>
      </c>
      <c r="J38" s="22">
        <f>IF(I38&gt;0,H38/I38,0)</f>
        <v>0</v>
      </c>
      <c r="K38" s="26">
        <v>0</v>
      </c>
    </row>
    <row r="39" spans="1:11" x14ac:dyDescent="0.2">
      <c r="A39" s="25"/>
      <c r="B39" s="2">
        <v>0</v>
      </c>
      <c r="C39" s="3">
        <v>0</v>
      </c>
      <c r="D39" s="22">
        <f t="shared" ref="D39:D64" si="2">IF(C39&gt;0,B39/C39,0)</f>
        <v>0</v>
      </c>
      <c r="E39" s="26">
        <v>0</v>
      </c>
      <c r="G39" s="25"/>
      <c r="H39" s="2">
        <v>0</v>
      </c>
      <c r="I39" s="3">
        <v>0</v>
      </c>
      <c r="J39" s="22">
        <f t="shared" ref="J39:J64" si="3">IF(I39&gt;0,H39/I39,0)</f>
        <v>0</v>
      </c>
      <c r="K39" s="26">
        <v>0</v>
      </c>
    </row>
    <row r="40" spans="1:11" x14ac:dyDescent="0.2">
      <c r="A40" s="25"/>
      <c r="B40" s="2">
        <v>0</v>
      </c>
      <c r="C40" s="3">
        <v>0</v>
      </c>
      <c r="D40" s="22">
        <f t="shared" si="2"/>
        <v>0</v>
      </c>
      <c r="E40" s="26">
        <v>0</v>
      </c>
      <c r="G40" s="25"/>
      <c r="H40" s="2">
        <v>0</v>
      </c>
      <c r="I40" s="3">
        <v>0</v>
      </c>
      <c r="J40" s="22">
        <f t="shared" si="3"/>
        <v>0</v>
      </c>
      <c r="K40" s="26">
        <v>0</v>
      </c>
    </row>
    <row r="41" spans="1:11" x14ac:dyDescent="0.2">
      <c r="A41" s="25"/>
      <c r="B41" s="2">
        <v>0</v>
      </c>
      <c r="C41" s="3">
        <v>0</v>
      </c>
      <c r="D41" s="22">
        <f t="shared" si="2"/>
        <v>0</v>
      </c>
      <c r="E41" s="26">
        <v>0</v>
      </c>
      <c r="G41" s="25"/>
      <c r="H41" s="2">
        <v>0</v>
      </c>
      <c r="I41" s="3">
        <v>0</v>
      </c>
      <c r="J41" s="22">
        <f t="shared" si="3"/>
        <v>0</v>
      </c>
      <c r="K41" s="26">
        <v>0</v>
      </c>
    </row>
    <row r="42" spans="1:11" x14ac:dyDescent="0.2">
      <c r="A42" s="25"/>
      <c r="B42" s="2">
        <v>0</v>
      </c>
      <c r="C42" s="3">
        <v>0</v>
      </c>
      <c r="D42" s="22">
        <f t="shared" si="2"/>
        <v>0</v>
      </c>
      <c r="E42" s="26">
        <v>0</v>
      </c>
      <c r="G42" s="25"/>
      <c r="H42" s="2">
        <v>0</v>
      </c>
      <c r="I42" s="3">
        <v>0</v>
      </c>
      <c r="J42" s="22">
        <f t="shared" si="3"/>
        <v>0</v>
      </c>
      <c r="K42" s="26">
        <v>0</v>
      </c>
    </row>
    <row r="43" spans="1:11" x14ac:dyDescent="0.2">
      <c r="A43" s="25"/>
      <c r="B43" s="2">
        <v>0</v>
      </c>
      <c r="C43" s="3">
        <v>0</v>
      </c>
      <c r="D43" s="22">
        <f t="shared" si="2"/>
        <v>0</v>
      </c>
      <c r="E43" s="26">
        <v>0</v>
      </c>
      <c r="G43" s="25"/>
      <c r="H43" s="2">
        <v>0</v>
      </c>
      <c r="I43" s="3">
        <v>0</v>
      </c>
      <c r="J43" s="22">
        <f t="shared" si="3"/>
        <v>0</v>
      </c>
      <c r="K43" s="26">
        <v>0</v>
      </c>
    </row>
    <row r="44" spans="1:11" x14ac:dyDescent="0.2">
      <c r="A44" s="25"/>
      <c r="B44" s="2">
        <v>0</v>
      </c>
      <c r="C44" s="3">
        <v>0</v>
      </c>
      <c r="D44" s="22">
        <f t="shared" si="2"/>
        <v>0</v>
      </c>
      <c r="E44" s="26">
        <v>0</v>
      </c>
      <c r="G44" s="25"/>
      <c r="H44" s="2">
        <v>0</v>
      </c>
      <c r="I44" s="3">
        <v>0</v>
      </c>
      <c r="J44" s="22">
        <f t="shared" si="3"/>
        <v>0</v>
      </c>
      <c r="K44" s="26">
        <v>0</v>
      </c>
    </row>
    <row r="45" spans="1:11" x14ac:dyDescent="0.2">
      <c r="A45" s="25"/>
      <c r="B45" s="2">
        <v>0</v>
      </c>
      <c r="C45" s="3">
        <v>0</v>
      </c>
      <c r="D45" s="22">
        <f t="shared" si="2"/>
        <v>0</v>
      </c>
      <c r="E45" s="26">
        <v>0</v>
      </c>
      <c r="G45" s="25"/>
      <c r="H45" s="2">
        <v>0</v>
      </c>
      <c r="I45" s="3">
        <v>0</v>
      </c>
      <c r="J45" s="22">
        <f t="shared" si="3"/>
        <v>0</v>
      </c>
      <c r="K45" s="26">
        <v>0</v>
      </c>
    </row>
    <row r="46" spans="1:11" x14ac:dyDescent="0.2">
      <c r="A46" s="25"/>
      <c r="B46" s="2">
        <v>0</v>
      </c>
      <c r="C46" s="3">
        <v>0</v>
      </c>
      <c r="D46" s="22">
        <f t="shared" si="2"/>
        <v>0</v>
      </c>
      <c r="E46" s="26">
        <v>0</v>
      </c>
      <c r="G46" s="25"/>
      <c r="H46" s="2">
        <v>0</v>
      </c>
      <c r="I46" s="3">
        <v>0</v>
      </c>
      <c r="J46" s="22">
        <f t="shared" si="3"/>
        <v>0</v>
      </c>
      <c r="K46" s="26">
        <v>0</v>
      </c>
    </row>
    <row r="47" spans="1:11" x14ac:dyDescent="0.2">
      <c r="A47" s="25"/>
      <c r="B47" s="2">
        <v>0</v>
      </c>
      <c r="C47" s="3">
        <v>0</v>
      </c>
      <c r="D47" s="22">
        <f t="shared" si="2"/>
        <v>0</v>
      </c>
      <c r="E47" s="26">
        <v>0</v>
      </c>
      <c r="G47" s="25"/>
      <c r="H47" s="2">
        <v>0</v>
      </c>
      <c r="I47" s="3">
        <v>0</v>
      </c>
      <c r="J47" s="22">
        <f t="shared" si="3"/>
        <v>0</v>
      </c>
      <c r="K47" s="26">
        <v>0</v>
      </c>
    </row>
    <row r="48" spans="1:11" x14ac:dyDescent="0.2">
      <c r="A48" s="25"/>
      <c r="B48" s="2">
        <v>0</v>
      </c>
      <c r="C48" s="3">
        <v>0</v>
      </c>
      <c r="D48" s="22">
        <f t="shared" si="2"/>
        <v>0</v>
      </c>
      <c r="E48" s="26">
        <v>0</v>
      </c>
      <c r="G48" s="25"/>
      <c r="H48" s="2">
        <v>0</v>
      </c>
      <c r="I48" s="3">
        <v>0</v>
      </c>
      <c r="J48" s="22">
        <f t="shared" si="3"/>
        <v>0</v>
      </c>
      <c r="K48" s="26">
        <v>0</v>
      </c>
    </row>
    <row r="49" spans="1:11" x14ac:dyDescent="0.2">
      <c r="A49" s="25"/>
      <c r="B49" s="2">
        <v>0</v>
      </c>
      <c r="C49" s="3">
        <v>0</v>
      </c>
      <c r="D49" s="22">
        <f t="shared" si="2"/>
        <v>0</v>
      </c>
      <c r="E49" s="26">
        <v>0</v>
      </c>
      <c r="G49" s="25"/>
      <c r="H49" s="2">
        <v>0</v>
      </c>
      <c r="I49" s="3">
        <v>0</v>
      </c>
      <c r="J49" s="22">
        <f t="shared" si="3"/>
        <v>0</v>
      </c>
      <c r="K49" s="26">
        <v>0</v>
      </c>
    </row>
    <row r="50" spans="1:11" x14ac:dyDescent="0.2">
      <c r="A50" s="25"/>
      <c r="B50" s="2">
        <v>0</v>
      </c>
      <c r="C50" s="3">
        <v>0</v>
      </c>
      <c r="D50" s="22">
        <f t="shared" si="2"/>
        <v>0</v>
      </c>
      <c r="E50" s="26">
        <v>0</v>
      </c>
      <c r="G50" s="25"/>
      <c r="H50" s="2">
        <v>0</v>
      </c>
      <c r="I50" s="3">
        <v>0</v>
      </c>
      <c r="J50" s="22">
        <f t="shared" si="3"/>
        <v>0</v>
      </c>
      <c r="K50" s="26">
        <v>0</v>
      </c>
    </row>
    <row r="51" spans="1:11" x14ac:dyDescent="0.2">
      <c r="A51" s="25"/>
      <c r="B51" s="2">
        <v>0</v>
      </c>
      <c r="C51" s="3">
        <v>0</v>
      </c>
      <c r="D51" s="22">
        <f t="shared" si="2"/>
        <v>0</v>
      </c>
      <c r="E51" s="26">
        <v>0</v>
      </c>
      <c r="G51" s="25"/>
      <c r="H51" s="2">
        <v>0</v>
      </c>
      <c r="I51" s="3">
        <v>0</v>
      </c>
      <c r="J51" s="22">
        <f t="shared" si="3"/>
        <v>0</v>
      </c>
      <c r="K51" s="26">
        <v>0</v>
      </c>
    </row>
    <row r="52" spans="1:11" x14ac:dyDescent="0.2">
      <c r="A52" s="25"/>
      <c r="B52" s="2">
        <v>0</v>
      </c>
      <c r="C52" s="3">
        <v>0</v>
      </c>
      <c r="D52" s="22">
        <f t="shared" si="2"/>
        <v>0</v>
      </c>
      <c r="E52" s="26">
        <v>0</v>
      </c>
      <c r="G52" s="25"/>
      <c r="H52" s="2">
        <v>0</v>
      </c>
      <c r="I52" s="3">
        <v>0</v>
      </c>
      <c r="J52" s="22">
        <f t="shared" si="3"/>
        <v>0</v>
      </c>
      <c r="K52" s="26">
        <v>0</v>
      </c>
    </row>
    <row r="53" spans="1:11" x14ac:dyDescent="0.2">
      <c r="A53" s="25"/>
      <c r="B53" s="2">
        <v>0</v>
      </c>
      <c r="C53" s="3">
        <v>0</v>
      </c>
      <c r="D53" s="22">
        <f t="shared" si="2"/>
        <v>0</v>
      </c>
      <c r="E53" s="26">
        <v>0</v>
      </c>
      <c r="G53" s="25"/>
      <c r="H53" s="2">
        <v>0</v>
      </c>
      <c r="I53" s="3">
        <v>0</v>
      </c>
      <c r="J53" s="22">
        <f t="shared" si="3"/>
        <v>0</v>
      </c>
      <c r="K53" s="26">
        <v>0</v>
      </c>
    </row>
    <row r="54" spans="1:11" x14ac:dyDescent="0.2">
      <c r="A54" s="25"/>
      <c r="B54" s="2">
        <v>0</v>
      </c>
      <c r="C54" s="3">
        <v>0</v>
      </c>
      <c r="D54" s="22">
        <f t="shared" si="2"/>
        <v>0</v>
      </c>
      <c r="E54" s="26">
        <v>0</v>
      </c>
      <c r="G54" s="25"/>
      <c r="H54" s="2">
        <v>0</v>
      </c>
      <c r="I54" s="3">
        <v>0</v>
      </c>
      <c r="J54" s="22">
        <f t="shared" si="3"/>
        <v>0</v>
      </c>
      <c r="K54" s="26">
        <v>0</v>
      </c>
    </row>
    <row r="55" spans="1:11" x14ac:dyDescent="0.2">
      <c r="A55" s="25"/>
      <c r="B55" s="2">
        <v>0</v>
      </c>
      <c r="C55" s="3">
        <v>0</v>
      </c>
      <c r="D55" s="22">
        <f t="shared" si="2"/>
        <v>0</v>
      </c>
      <c r="E55" s="26">
        <v>0</v>
      </c>
      <c r="G55" s="25"/>
      <c r="H55" s="2">
        <v>0</v>
      </c>
      <c r="I55" s="3">
        <v>0</v>
      </c>
      <c r="J55" s="22">
        <f t="shared" si="3"/>
        <v>0</v>
      </c>
      <c r="K55" s="26">
        <v>0</v>
      </c>
    </row>
    <row r="56" spans="1:11" x14ac:dyDescent="0.2">
      <c r="A56" s="25"/>
      <c r="B56" s="2">
        <v>0</v>
      </c>
      <c r="C56" s="3">
        <v>0</v>
      </c>
      <c r="D56" s="22">
        <f t="shared" si="2"/>
        <v>0</v>
      </c>
      <c r="E56" s="26">
        <v>0</v>
      </c>
      <c r="G56" s="25"/>
      <c r="H56" s="2">
        <v>0</v>
      </c>
      <c r="I56" s="3">
        <v>0</v>
      </c>
      <c r="J56" s="22">
        <f t="shared" si="3"/>
        <v>0</v>
      </c>
      <c r="K56" s="26">
        <v>0</v>
      </c>
    </row>
    <row r="57" spans="1:11" x14ac:dyDescent="0.2">
      <c r="A57" s="25"/>
      <c r="B57" s="2">
        <v>0</v>
      </c>
      <c r="C57" s="3">
        <v>0</v>
      </c>
      <c r="D57" s="22">
        <f t="shared" si="2"/>
        <v>0</v>
      </c>
      <c r="E57" s="26">
        <v>0</v>
      </c>
      <c r="G57" s="25"/>
      <c r="H57" s="2">
        <v>0</v>
      </c>
      <c r="I57" s="3">
        <v>0</v>
      </c>
      <c r="J57" s="22">
        <f t="shared" si="3"/>
        <v>0</v>
      </c>
      <c r="K57" s="26">
        <v>0</v>
      </c>
    </row>
    <row r="58" spans="1:11" x14ac:dyDescent="0.2">
      <c r="A58" s="25"/>
      <c r="B58" s="2">
        <v>0</v>
      </c>
      <c r="C58" s="3">
        <v>0</v>
      </c>
      <c r="D58" s="22">
        <f t="shared" si="2"/>
        <v>0</v>
      </c>
      <c r="E58" s="26">
        <v>0</v>
      </c>
      <c r="G58" s="25"/>
      <c r="H58" s="2">
        <v>0</v>
      </c>
      <c r="I58" s="3">
        <v>0</v>
      </c>
      <c r="J58" s="22">
        <f t="shared" si="3"/>
        <v>0</v>
      </c>
      <c r="K58" s="26">
        <v>0</v>
      </c>
    </row>
    <row r="59" spans="1:11" x14ac:dyDescent="0.2">
      <c r="A59" s="25"/>
      <c r="B59" s="2">
        <v>0</v>
      </c>
      <c r="C59" s="3">
        <v>0</v>
      </c>
      <c r="D59" s="22">
        <f t="shared" si="2"/>
        <v>0</v>
      </c>
      <c r="E59" s="26">
        <v>0</v>
      </c>
      <c r="G59" s="25"/>
      <c r="H59" s="2">
        <v>0</v>
      </c>
      <c r="I59" s="3">
        <v>0</v>
      </c>
      <c r="J59" s="22">
        <f t="shared" si="3"/>
        <v>0</v>
      </c>
      <c r="K59" s="26">
        <v>0</v>
      </c>
    </row>
    <row r="60" spans="1:11" x14ac:dyDescent="0.2">
      <c r="A60" s="25"/>
      <c r="B60" s="2">
        <v>0</v>
      </c>
      <c r="C60" s="3">
        <v>0</v>
      </c>
      <c r="D60" s="22">
        <f t="shared" si="2"/>
        <v>0</v>
      </c>
      <c r="E60" s="26">
        <v>0</v>
      </c>
      <c r="G60" s="25"/>
      <c r="H60" s="2">
        <v>0</v>
      </c>
      <c r="I60" s="3">
        <v>0</v>
      </c>
      <c r="J60" s="22">
        <f t="shared" si="3"/>
        <v>0</v>
      </c>
      <c r="K60" s="26">
        <v>0</v>
      </c>
    </row>
    <row r="61" spans="1:11" x14ac:dyDescent="0.2">
      <c r="A61" s="25"/>
      <c r="B61" s="2">
        <v>0</v>
      </c>
      <c r="C61" s="3">
        <v>0</v>
      </c>
      <c r="D61" s="22">
        <f t="shared" si="2"/>
        <v>0</v>
      </c>
      <c r="E61" s="26">
        <v>0</v>
      </c>
      <c r="G61" s="25"/>
      <c r="H61" s="2">
        <v>0</v>
      </c>
      <c r="I61" s="3">
        <v>0</v>
      </c>
      <c r="J61" s="22">
        <f t="shared" si="3"/>
        <v>0</v>
      </c>
      <c r="K61" s="26">
        <v>0</v>
      </c>
    </row>
    <row r="62" spans="1:11" x14ac:dyDescent="0.2">
      <c r="A62" s="25"/>
      <c r="B62" s="2">
        <v>0</v>
      </c>
      <c r="C62" s="3">
        <v>0</v>
      </c>
      <c r="D62" s="22">
        <f t="shared" si="2"/>
        <v>0</v>
      </c>
      <c r="E62" s="26">
        <v>0</v>
      </c>
      <c r="G62" s="25"/>
      <c r="H62" s="2">
        <v>0</v>
      </c>
      <c r="I62" s="3">
        <v>0</v>
      </c>
      <c r="J62" s="22">
        <f t="shared" si="3"/>
        <v>0</v>
      </c>
      <c r="K62" s="26">
        <v>0</v>
      </c>
    </row>
    <row r="63" spans="1:11" x14ac:dyDescent="0.2">
      <c r="A63" s="25"/>
      <c r="B63" s="2">
        <v>0</v>
      </c>
      <c r="C63" s="3">
        <v>0</v>
      </c>
      <c r="D63" s="22">
        <f t="shared" si="2"/>
        <v>0</v>
      </c>
      <c r="E63" s="26">
        <v>0</v>
      </c>
      <c r="G63" s="25"/>
      <c r="H63" s="2">
        <v>0</v>
      </c>
      <c r="I63" s="3">
        <v>0</v>
      </c>
      <c r="J63" s="22">
        <f t="shared" si="3"/>
        <v>0</v>
      </c>
      <c r="K63" s="26">
        <v>0</v>
      </c>
    </row>
    <row r="64" spans="1:11" x14ac:dyDescent="0.2">
      <c r="A64" s="25"/>
      <c r="B64" s="2">
        <v>0</v>
      </c>
      <c r="C64" s="3">
        <v>0</v>
      </c>
      <c r="D64" s="22">
        <f t="shared" si="2"/>
        <v>0</v>
      </c>
      <c r="E64" s="26">
        <v>0</v>
      </c>
      <c r="G64" s="25"/>
      <c r="H64" s="2">
        <v>0</v>
      </c>
      <c r="I64" s="3">
        <v>0</v>
      </c>
      <c r="J64" s="22">
        <f t="shared" si="3"/>
        <v>0</v>
      </c>
      <c r="K64" s="26">
        <v>0</v>
      </c>
    </row>
    <row r="65" spans="1:11" ht="13.5" thickBot="1" x14ac:dyDescent="0.25">
      <c r="A65" s="495"/>
      <c r="B65" s="699">
        <f>SUM(B38:B64)</f>
        <v>0</v>
      </c>
      <c r="C65" s="496">
        <f>SUM(C38:C64)</f>
        <v>0</v>
      </c>
      <c r="D65" s="46">
        <f>(IF(C65&gt;0,B65/C65,0))</f>
        <v>0</v>
      </c>
      <c r="E65" s="47">
        <f>SUM(E38:E64)</f>
        <v>0</v>
      </c>
      <c r="G65" s="495"/>
      <c r="H65" s="699">
        <f>SUM(H38:H64)</f>
        <v>0</v>
      </c>
      <c r="I65" s="496">
        <f>SUM(I38:I64)</f>
        <v>0</v>
      </c>
      <c r="J65" s="46">
        <f>(IF(I65&gt;0,H65/I65,0))</f>
        <v>0</v>
      </c>
      <c r="K65" s="47">
        <f>SUM(K38:K64)</f>
        <v>0</v>
      </c>
    </row>
  </sheetData>
  <mergeCells count="4">
    <mergeCell ref="A3:E3"/>
    <mergeCell ref="G3:K3"/>
    <mergeCell ref="A36:E36"/>
    <mergeCell ref="G36:K36"/>
  </mergeCells>
  <pageMargins left="0.7" right="0.7" top="0.75" bottom="0.75" header="0.3" footer="0.3"/>
  <pageSetup scale="7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K393"/>
  <sheetViews>
    <sheetView workbookViewId="0">
      <selection activeCell="F9" sqref="F9"/>
    </sheetView>
  </sheetViews>
  <sheetFormatPr defaultRowHeight="12.75" x14ac:dyDescent="0.2"/>
  <cols>
    <col min="1" max="1" width="22" customWidth="1"/>
    <col min="2" max="3" width="12.140625" customWidth="1"/>
    <col min="4" max="4" width="10.140625" customWidth="1"/>
    <col min="5" max="5" width="8.140625" customWidth="1"/>
    <col min="6" max="6" width="45.28515625" customWidth="1"/>
    <col min="7" max="7" width="11.7109375" customWidth="1"/>
    <col min="8" max="8" width="7.28515625" customWidth="1"/>
    <col min="9" max="9" width="12.140625" customWidth="1"/>
    <col min="10" max="11" width="12.28515625" customWidth="1"/>
  </cols>
  <sheetData>
    <row r="1" spans="1:11" ht="21" thickBot="1" x14ac:dyDescent="0.35">
      <c r="A1" s="1083" t="s">
        <v>255</v>
      </c>
      <c r="B1" s="1084"/>
      <c r="C1" s="1084"/>
      <c r="D1" s="1084"/>
      <c r="E1" s="1085"/>
      <c r="F1" s="604"/>
    </row>
    <row r="2" spans="1:11" ht="18" x14ac:dyDescent="0.25">
      <c r="A2" s="1086" t="str">
        <f>budget!A3</f>
        <v>(Program title / year / semester)</v>
      </c>
      <c r="B2" s="1087"/>
      <c r="C2" s="1087"/>
      <c r="D2" s="1087"/>
      <c r="E2" s="1088"/>
      <c r="F2" s="604"/>
      <c r="G2" s="1069" t="s">
        <v>270</v>
      </c>
      <c r="H2" s="1070"/>
      <c r="I2" s="676" t="str">
        <f>budget!K4</f>
        <v>EUR</v>
      </c>
    </row>
    <row r="3" spans="1:11" ht="18.75" thickBot="1" x14ac:dyDescent="0.3">
      <c r="A3" s="1089" t="str">
        <f>budget!A6</f>
        <v>(Faculty Name #3)</v>
      </c>
      <c r="B3" s="1090"/>
      <c r="C3" s="1090"/>
      <c r="D3" s="1090"/>
      <c r="E3" s="1091"/>
      <c r="F3" s="604"/>
      <c r="G3" s="674" t="s">
        <v>271</v>
      </c>
      <c r="H3" s="675"/>
      <c r="I3" s="677">
        <f>budget!K5</f>
        <v>0.85</v>
      </c>
    </row>
    <row r="4" spans="1:11" ht="13.5" thickBot="1" x14ac:dyDescent="0.25"/>
    <row r="5" spans="1:11" s="654" customFormat="1" ht="13.5" thickBot="1" x14ac:dyDescent="0.25">
      <c r="B5" s="1067" t="s">
        <v>251</v>
      </c>
      <c r="C5" s="1068"/>
      <c r="D5" s="1064" t="s">
        <v>249</v>
      </c>
      <c r="E5" s="1065"/>
      <c r="F5" s="1066"/>
      <c r="G5" s="1059" t="s">
        <v>247</v>
      </c>
      <c r="H5" s="1060"/>
      <c r="I5" s="1061"/>
      <c r="J5" s="1062" t="s">
        <v>248</v>
      </c>
      <c r="K5" s="1063"/>
    </row>
    <row r="6" spans="1:11" s="654" customFormat="1" ht="46.5" x14ac:dyDescent="0.35">
      <c r="A6" s="689" t="s">
        <v>252</v>
      </c>
      <c r="B6" s="667" t="s">
        <v>110</v>
      </c>
      <c r="C6" s="667" t="s">
        <v>111</v>
      </c>
      <c r="D6" s="667" t="s">
        <v>28</v>
      </c>
      <c r="E6" s="670" t="s">
        <v>29</v>
      </c>
      <c r="F6" s="667" t="s">
        <v>246</v>
      </c>
      <c r="G6" s="668" t="str">
        <f>$I$2</f>
        <v>EUR</v>
      </c>
      <c r="H6" s="669" t="s">
        <v>269</v>
      </c>
      <c r="I6" s="668" t="s">
        <v>189</v>
      </c>
      <c r="J6" s="668" t="s">
        <v>189</v>
      </c>
      <c r="K6" s="668" t="str">
        <f>budget!K4</f>
        <v>EUR</v>
      </c>
    </row>
    <row r="7" spans="1:11" x14ac:dyDescent="0.2">
      <c r="A7" s="1" t="str">
        <f>budget!A21</f>
        <v>AIRFARE</v>
      </c>
      <c r="B7" s="655">
        <f>budget!AD239</f>
        <v>0</v>
      </c>
      <c r="C7" s="655">
        <f>budget!AE27</f>
        <v>0</v>
      </c>
      <c r="D7" s="1"/>
      <c r="E7" s="1"/>
      <c r="F7" s="1"/>
      <c r="G7" s="656">
        <v>0</v>
      </c>
      <c r="H7" s="1">
        <f>$I$3</f>
        <v>0.85</v>
      </c>
      <c r="I7" s="655">
        <f>G7/H7</f>
        <v>0</v>
      </c>
      <c r="J7" s="666"/>
      <c r="K7" s="666"/>
    </row>
    <row r="8" spans="1:11" x14ac:dyDescent="0.2">
      <c r="A8" s="665"/>
      <c r="B8" s="665"/>
      <c r="C8" s="665"/>
      <c r="D8" s="1"/>
      <c r="E8" s="1"/>
      <c r="F8" s="1"/>
      <c r="G8" s="656">
        <v>0</v>
      </c>
      <c r="H8" s="1">
        <f>$I$3</f>
        <v>0.85</v>
      </c>
      <c r="I8" s="655">
        <f>G8/H8</f>
        <v>0</v>
      </c>
      <c r="J8" s="666"/>
      <c r="K8" s="666"/>
    </row>
    <row r="9" spans="1:11" x14ac:dyDescent="0.2">
      <c r="A9" s="665"/>
      <c r="B9" s="665"/>
      <c r="C9" s="665"/>
      <c r="D9" s="1"/>
      <c r="E9" s="1"/>
      <c r="F9" s="1"/>
      <c r="G9" s="656">
        <v>0</v>
      </c>
      <c r="H9" s="1">
        <f>$I$3</f>
        <v>0.85</v>
      </c>
      <c r="I9" s="655">
        <f>G9/H9</f>
        <v>0</v>
      </c>
      <c r="J9" s="666"/>
      <c r="K9" s="666"/>
    </row>
    <row r="10" spans="1:11" x14ac:dyDescent="0.2">
      <c r="A10" s="665"/>
      <c r="B10" s="665"/>
      <c r="C10" s="665"/>
      <c r="D10" s="1"/>
      <c r="E10" s="1"/>
      <c r="F10" s="1"/>
      <c r="G10" s="656">
        <v>0</v>
      </c>
      <c r="H10" s="1">
        <f>$I$3</f>
        <v>0.85</v>
      </c>
      <c r="I10" s="655">
        <f>G10/H10</f>
        <v>0</v>
      </c>
      <c r="J10" s="666"/>
      <c r="K10" s="666"/>
    </row>
    <row r="11" spans="1:11" x14ac:dyDescent="0.2">
      <c r="A11" s="657"/>
      <c r="B11" s="657"/>
      <c r="C11" s="657"/>
      <c r="D11" s="657"/>
      <c r="E11" s="657"/>
      <c r="F11" s="662" t="s">
        <v>275</v>
      </c>
      <c r="G11" s="657"/>
      <c r="H11" s="657"/>
      <c r="I11" s="658">
        <f>SUM(I7:I10)</f>
        <v>0</v>
      </c>
      <c r="J11" s="663">
        <f>B7+C7-I11</f>
        <v>0</v>
      </c>
      <c r="K11" s="664">
        <f>J11*$I$3</f>
        <v>0</v>
      </c>
    </row>
    <row r="12" spans="1:11" x14ac:dyDescent="0.2">
      <c r="A12" s="1" t="str">
        <f>budget!A51</f>
        <v>GROUP TRANSPORT</v>
      </c>
      <c r="B12" s="655">
        <f>budget!AD79</f>
        <v>0</v>
      </c>
      <c r="C12" s="655">
        <f>budget!AE79</f>
        <v>0</v>
      </c>
      <c r="D12" s="1"/>
      <c r="E12" s="1"/>
      <c r="F12" s="1"/>
      <c r="G12" s="656">
        <v>0</v>
      </c>
      <c r="H12" s="1">
        <f t="shared" ref="H12:H42" si="0">$I$3</f>
        <v>0.85</v>
      </c>
      <c r="I12" s="655">
        <f t="shared" ref="I12:I42" si="1">G12/H12</f>
        <v>0</v>
      </c>
      <c r="J12" s="665"/>
      <c r="K12" s="665"/>
    </row>
    <row r="13" spans="1:11" x14ac:dyDescent="0.2">
      <c r="A13" s="665"/>
      <c r="B13" s="665"/>
      <c r="C13" s="665"/>
      <c r="D13" s="1"/>
      <c r="E13" s="1"/>
      <c r="F13" s="1"/>
      <c r="G13" s="656">
        <v>0</v>
      </c>
      <c r="H13" s="1">
        <f t="shared" si="0"/>
        <v>0.85</v>
      </c>
      <c r="I13" s="655">
        <f t="shared" si="1"/>
        <v>0</v>
      </c>
      <c r="J13" s="665"/>
      <c r="K13" s="665"/>
    </row>
    <row r="14" spans="1:11" x14ac:dyDescent="0.2">
      <c r="A14" s="665"/>
      <c r="B14" s="665"/>
      <c r="C14" s="665"/>
      <c r="D14" s="1"/>
      <c r="E14" s="1"/>
      <c r="F14" s="1"/>
      <c r="G14" s="656">
        <v>0</v>
      </c>
      <c r="H14" s="1">
        <f t="shared" si="0"/>
        <v>0.85</v>
      </c>
      <c r="I14" s="655">
        <f t="shared" si="1"/>
        <v>0</v>
      </c>
      <c r="J14" s="665"/>
      <c r="K14" s="665"/>
    </row>
    <row r="15" spans="1:11" x14ac:dyDescent="0.2">
      <c r="A15" s="665"/>
      <c r="B15" s="665"/>
      <c r="C15" s="665"/>
      <c r="D15" s="1"/>
      <c r="E15" s="1"/>
      <c r="F15" s="1"/>
      <c r="G15" s="656">
        <v>0</v>
      </c>
      <c r="H15" s="1">
        <f t="shared" si="0"/>
        <v>0.85</v>
      </c>
      <c r="I15" s="655">
        <f t="shared" si="1"/>
        <v>0</v>
      </c>
      <c r="J15" s="665"/>
      <c r="K15" s="665"/>
    </row>
    <row r="16" spans="1:11" x14ac:dyDescent="0.2">
      <c r="A16" s="665"/>
      <c r="B16" s="665"/>
      <c r="C16" s="665"/>
      <c r="D16" s="1"/>
      <c r="E16" s="1"/>
      <c r="F16" s="1"/>
      <c r="G16" s="656">
        <v>0</v>
      </c>
      <c r="H16" s="1">
        <f t="shared" si="0"/>
        <v>0.85</v>
      </c>
      <c r="I16" s="655">
        <f t="shared" si="1"/>
        <v>0</v>
      </c>
      <c r="J16" s="665"/>
      <c r="K16" s="665"/>
    </row>
    <row r="17" spans="1:11" x14ac:dyDescent="0.2">
      <c r="A17" s="665"/>
      <c r="B17" s="665"/>
      <c r="C17" s="665"/>
      <c r="D17" s="1"/>
      <c r="E17" s="1"/>
      <c r="F17" s="1"/>
      <c r="G17" s="656">
        <v>0</v>
      </c>
      <c r="H17" s="1">
        <f t="shared" si="0"/>
        <v>0.85</v>
      </c>
      <c r="I17" s="655">
        <f t="shared" si="1"/>
        <v>0</v>
      </c>
      <c r="J17" s="665"/>
      <c r="K17" s="665"/>
    </row>
    <row r="18" spans="1:11" hidden="1" x14ac:dyDescent="0.2">
      <c r="A18" s="665"/>
      <c r="B18" s="665"/>
      <c r="C18" s="665"/>
      <c r="D18" s="1"/>
      <c r="E18" s="1"/>
      <c r="F18" s="1"/>
      <c r="G18" s="656">
        <v>0</v>
      </c>
      <c r="H18" s="1">
        <f t="shared" si="0"/>
        <v>0.85</v>
      </c>
      <c r="I18" s="655">
        <f t="shared" si="1"/>
        <v>0</v>
      </c>
      <c r="J18" s="665"/>
      <c r="K18" s="665"/>
    </row>
    <row r="19" spans="1:11" hidden="1" x14ac:dyDescent="0.2">
      <c r="A19" s="665"/>
      <c r="B19" s="665"/>
      <c r="C19" s="665"/>
      <c r="D19" s="1"/>
      <c r="E19" s="1"/>
      <c r="F19" s="1"/>
      <c r="G19" s="656">
        <v>0</v>
      </c>
      <c r="H19" s="1">
        <f t="shared" si="0"/>
        <v>0.85</v>
      </c>
      <c r="I19" s="655">
        <f t="shared" si="1"/>
        <v>0</v>
      </c>
      <c r="J19" s="665"/>
      <c r="K19" s="665"/>
    </row>
    <row r="20" spans="1:11" hidden="1" x14ac:dyDescent="0.2">
      <c r="A20" s="665"/>
      <c r="B20" s="665"/>
      <c r="C20" s="665"/>
      <c r="D20" s="1"/>
      <c r="E20" s="1"/>
      <c r="F20" s="1"/>
      <c r="G20" s="656">
        <v>0</v>
      </c>
      <c r="H20" s="1">
        <f t="shared" si="0"/>
        <v>0.85</v>
      </c>
      <c r="I20" s="655">
        <f t="shared" si="1"/>
        <v>0</v>
      </c>
      <c r="J20" s="665"/>
      <c r="K20" s="665"/>
    </row>
    <row r="21" spans="1:11" hidden="1" x14ac:dyDescent="0.2">
      <c r="A21" s="665"/>
      <c r="B21" s="665"/>
      <c r="C21" s="665"/>
      <c r="D21" s="1"/>
      <c r="E21" s="1"/>
      <c r="F21" s="1"/>
      <c r="G21" s="656">
        <v>0</v>
      </c>
      <c r="H21" s="1">
        <f t="shared" si="0"/>
        <v>0.85</v>
      </c>
      <c r="I21" s="655">
        <f t="shared" si="1"/>
        <v>0</v>
      </c>
      <c r="J21" s="665"/>
      <c r="K21" s="665"/>
    </row>
    <row r="22" spans="1:11" hidden="1" x14ac:dyDescent="0.2">
      <c r="A22" s="665"/>
      <c r="B22" s="665"/>
      <c r="C22" s="665"/>
      <c r="D22" s="1"/>
      <c r="E22" s="1"/>
      <c r="F22" s="1"/>
      <c r="G22" s="656">
        <v>0</v>
      </c>
      <c r="H22" s="1">
        <f t="shared" si="0"/>
        <v>0.85</v>
      </c>
      <c r="I22" s="655">
        <f t="shared" si="1"/>
        <v>0</v>
      </c>
      <c r="J22" s="665"/>
      <c r="K22" s="665"/>
    </row>
    <row r="23" spans="1:11" hidden="1" x14ac:dyDescent="0.2">
      <c r="A23" s="665"/>
      <c r="B23" s="665"/>
      <c r="C23" s="665"/>
      <c r="D23" s="1"/>
      <c r="E23" s="1"/>
      <c r="F23" s="1"/>
      <c r="G23" s="656">
        <v>0</v>
      </c>
      <c r="H23" s="1">
        <f t="shared" si="0"/>
        <v>0.85</v>
      </c>
      <c r="I23" s="655">
        <f t="shared" si="1"/>
        <v>0</v>
      </c>
      <c r="J23" s="665"/>
      <c r="K23" s="665"/>
    </row>
    <row r="24" spans="1:11" hidden="1" x14ac:dyDescent="0.2">
      <c r="A24" s="665"/>
      <c r="B24" s="665"/>
      <c r="C24" s="665"/>
      <c r="D24" s="1"/>
      <c r="E24" s="1"/>
      <c r="F24" s="1"/>
      <c r="G24" s="656">
        <v>0</v>
      </c>
      <c r="H24" s="1">
        <f t="shared" si="0"/>
        <v>0.85</v>
      </c>
      <c r="I24" s="655">
        <f t="shared" si="1"/>
        <v>0</v>
      </c>
      <c r="J24" s="665"/>
      <c r="K24" s="665"/>
    </row>
    <row r="25" spans="1:11" hidden="1" x14ac:dyDescent="0.2">
      <c r="A25" s="665"/>
      <c r="B25" s="665"/>
      <c r="C25" s="665"/>
      <c r="D25" s="1"/>
      <c r="E25" s="1"/>
      <c r="F25" s="1"/>
      <c r="G25" s="656">
        <v>0</v>
      </c>
      <c r="H25" s="1">
        <f t="shared" si="0"/>
        <v>0.85</v>
      </c>
      <c r="I25" s="655">
        <f t="shared" si="1"/>
        <v>0</v>
      </c>
      <c r="J25" s="665"/>
      <c r="K25" s="665"/>
    </row>
    <row r="26" spans="1:11" hidden="1" x14ac:dyDescent="0.2">
      <c r="A26" s="665"/>
      <c r="B26" s="665"/>
      <c r="C26" s="665"/>
      <c r="D26" s="1"/>
      <c r="E26" s="1"/>
      <c r="F26" s="1"/>
      <c r="G26" s="656">
        <v>0</v>
      </c>
      <c r="H26" s="1">
        <f t="shared" si="0"/>
        <v>0.85</v>
      </c>
      <c r="I26" s="655">
        <f t="shared" si="1"/>
        <v>0</v>
      </c>
      <c r="J26" s="665"/>
      <c r="K26" s="665"/>
    </row>
    <row r="27" spans="1:11" hidden="1" x14ac:dyDescent="0.2">
      <c r="A27" s="665"/>
      <c r="B27" s="665"/>
      <c r="C27" s="665"/>
      <c r="D27" s="1"/>
      <c r="E27" s="1"/>
      <c r="F27" s="1"/>
      <c r="G27" s="656">
        <v>0</v>
      </c>
      <c r="H27" s="1">
        <f t="shared" si="0"/>
        <v>0.85</v>
      </c>
      <c r="I27" s="655">
        <f t="shared" si="1"/>
        <v>0</v>
      </c>
      <c r="J27" s="665"/>
      <c r="K27" s="665"/>
    </row>
    <row r="28" spans="1:11" hidden="1" x14ac:dyDescent="0.2">
      <c r="A28" s="665"/>
      <c r="B28" s="665"/>
      <c r="C28" s="665"/>
      <c r="D28" s="1"/>
      <c r="E28" s="1"/>
      <c r="F28" s="1"/>
      <c r="G28" s="656">
        <v>0</v>
      </c>
      <c r="H28" s="1">
        <f t="shared" si="0"/>
        <v>0.85</v>
      </c>
      <c r="I28" s="655">
        <f t="shared" si="1"/>
        <v>0</v>
      </c>
      <c r="J28" s="665"/>
      <c r="K28" s="665"/>
    </row>
    <row r="29" spans="1:11" hidden="1" x14ac:dyDescent="0.2">
      <c r="A29" s="665"/>
      <c r="B29" s="665"/>
      <c r="C29" s="665"/>
      <c r="D29" s="1"/>
      <c r="E29" s="1"/>
      <c r="F29" s="1"/>
      <c r="G29" s="656">
        <v>0</v>
      </c>
      <c r="H29" s="1">
        <f t="shared" si="0"/>
        <v>0.85</v>
      </c>
      <c r="I29" s="655">
        <f t="shared" si="1"/>
        <v>0</v>
      </c>
      <c r="J29" s="665"/>
      <c r="K29" s="665"/>
    </row>
    <row r="30" spans="1:11" hidden="1" x14ac:dyDescent="0.2">
      <c r="A30" s="665"/>
      <c r="B30" s="665"/>
      <c r="C30" s="665"/>
      <c r="D30" s="1"/>
      <c r="E30" s="1"/>
      <c r="F30" s="1"/>
      <c r="G30" s="656">
        <v>0</v>
      </c>
      <c r="H30" s="1">
        <f t="shared" si="0"/>
        <v>0.85</v>
      </c>
      <c r="I30" s="655">
        <f t="shared" si="1"/>
        <v>0</v>
      </c>
      <c r="J30" s="665"/>
      <c r="K30" s="665"/>
    </row>
    <row r="31" spans="1:11" hidden="1" x14ac:dyDescent="0.2">
      <c r="A31" s="665"/>
      <c r="B31" s="665"/>
      <c r="C31" s="665"/>
      <c r="D31" s="1"/>
      <c r="E31" s="1"/>
      <c r="F31" s="1"/>
      <c r="G31" s="656">
        <v>0</v>
      </c>
      <c r="H31" s="1">
        <f t="shared" si="0"/>
        <v>0.85</v>
      </c>
      <c r="I31" s="655">
        <f t="shared" si="1"/>
        <v>0</v>
      </c>
      <c r="J31" s="665"/>
      <c r="K31" s="665"/>
    </row>
    <row r="32" spans="1:11" hidden="1" x14ac:dyDescent="0.2">
      <c r="A32" s="665"/>
      <c r="B32" s="665"/>
      <c r="C32" s="665"/>
      <c r="D32" s="1"/>
      <c r="E32" s="1"/>
      <c r="F32" s="1"/>
      <c r="G32" s="656">
        <v>0</v>
      </c>
      <c r="H32" s="1">
        <f t="shared" si="0"/>
        <v>0.85</v>
      </c>
      <c r="I32" s="655">
        <f t="shared" si="1"/>
        <v>0</v>
      </c>
      <c r="J32" s="665"/>
      <c r="K32" s="665"/>
    </row>
    <row r="33" spans="1:11" hidden="1" x14ac:dyDescent="0.2">
      <c r="A33" s="665"/>
      <c r="B33" s="665"/>
      <c r="C33" s="665"/>
      <c r="D33" s="1"/>
      <c r="E33" s="1"/>
      <c r="F33" s="1"/>
      <c r="G33" s="656">
        <v>0</v>
      </c>
      <c r="H33" s="1">
        <f t="shared" si="0"/>
        <v>0.85</v>
      </c>
      <c r="I33" s="655">
        <f t="shared" si="1"/>
        <v>0</v>
      </c>
      <c r="J33" s="665"/>
      <c r="K33" s="665"/>
    </row>
    <row r="34" spans="1:11" hidden="1" x14ac:dyDescent="0.2">
      <c r="A34" s="665"/>
      <c r="B34" s="665"/>
      <c r="C34" s="665"/>
      <c r="D34" s="1"/>
      <c r="E34" s="1"/>
      <c r="F34" s="1"/>
      <c r="G34" s="656">
        <v>0</v>
      </c>
      <c r="H34" s="1">
        <f t="shared" si="0"/>
        <v>0.85</v>
      </c>
      <c r="I34" s="655">
        <f t="shared" si="1"/>
        <v>0</v>
      </c>
      <c r="J34" s="665"/>
      <c r="K34" s="665"/>
    </row>
    <row r="35" spans="1:11" hidden="1" x14ac:dyDescent="0.2">
      <c r="A35" s="665"/>
      <c r="B35" s="665"/>
      <c r="C35" s="665"/>
      <c r="D35" s="1"/>
      <c r="E35" s="1"/>
      <c r="F35" s="1"/>
      <c r="G35" s="656">
        <v>0</v>
      </c>
      <c r="H35" s="1">
        <f t="shared" si="0"/>
        <v>0.85</v>
      </c>
      <c r="I35" s="655">
        <f t="shared" si="1"/>
        <v>0</v>
      </c>
      <c r="J35" s="665"/>
      <c r="K35" s="665"/>
    </row>
    <row r="36" spans="1:11" hidden="1" x14ac:dyDescent="0.2">
      <c r="A36" s="665"/>
      <c r="B36" s="665"/>
      <c r="C36" s="665"/>
      <c r="D36" s="1"/>
      <c r="E36" s="1"/>
      <c r="F36" s="1"/>
      <c r="G36" s="656">
        <v>0</v>
      </c>
      <c r="H36" s="1">
        <f t="shared" si="0"/>
        <v>0.85</v>
      </c>
      <c r="I36" s="655">
        <f t="shared" si="1"/>
        <v>0</v>
      </c>
      <c r="J36" s="665"/>
      <c r="K36" s="665"/>
    </row>
    <row r="37" spans="1:11" hidden="1" x14ac:dyDescent="0.2">
      <c r="A37" s="665"/>
      <c r="B37" s="665"/>
      <c r="C37" s="665"/>
      <c r="D37" s="1"/>
      <c r="E37" s="1"/>
      <c r="F37" s="1"/>
      <c r="G37" s="656">
        <v>0</v>
      </c>
      <c r="H37" s="1">
        <f t="shared" si="0"/>
        <v>0.85</v>
      </c>
      <c r="I37" s="655">
        <f t="shared" si="1"/>
        <v>0</v>
      </c>
      <c r="J37" s="665"/>
      <c r="K37" s="665"/>
    </row>
    <row r="38" spans="1:11" hidden="1" x14ac:dyDescent="0.2">
      <c r="A38" s="665"/>
      <c r="B38" s="665"/>
      <c r="C38" s="665"/>
      <c r="D38" s="1"/>
      <c r="E38" s="1"/>
      <c r="F38" s="1"/>
      <c r="G38" s="656">
        <v>0</v>
      </c>
      <c r="H38" s="1">
        <f t="shared" si="0"/>
        <v>0.85</v>
      </c>
      <c r="I38" s="655">
        <f t="shared" si="1"/>
        <v>0</v>
      </c>
      <c r="J38" s="665"/>
      <c r="K38" s="665"/>
    </row>
    <row r="39" spans="1:11" hidden="1" x14ac:dyDescent="0.2">
      <c r="A39" s="665"/>
      <c r="B39" s="665"/>
      <c r="C39" s="665"/>
      <c r="D39" s="1"/>
      <c r="E39" s="1"/>
      <c r="F39" s="1"/>
      <c r="G39" s="656">
        <v>0</v>
      </c>
      <c r="H39" s="1">
        <f t="shared" si="0"/>
        <v>0.85</v>
      </c>
      <c r="I39" s="655">
        <f t="shared" si="1"/>
        <v>0</v>
      </c>
      <c r="J39" s="665"/>
      <c r="K39" s="665"/>
    </row>
    <row r="40" spans="1:11" hidden="1" x14ac:dyDescent="0.2">
      <c r="A40" s="665"/>
      <c r="B40" s="665"/>
      <c r="C40" s="665"/>
      <c r="D40" s="1"/>
      <c r="E40" s="1"/>
      <c r="F40" s="1"/>
      <c r="G40" s="656">
        <v>0</v>
      </c>
      <c r="H40" s="1">
        <f t="shared" si="0"/>
        <v>0.85</v>
      </c>
      <c r="I40" s="655">
        <f t="shared" si="1"/>
        <v>0</v>
      </c>
      <c r="J40" s="665"/>
      <c r="K40" s="665"/>
    </row>
    <row r="41" spans="1:11" hidden="1" x14ac:dyDescent="0.2">
      <c r="A41" s="665"/>
      <c r="B41" s="665"/>
      <c r="C41" s="665"/>
      <c r="D41" s="1"/>
      <c r="E41" s="1"/>
      <c r="F41" s="1"/>
      <c r="G41" s="656">
        <v>0</v>
      </c>
      <c r="H41" s="1">
        <f t="shared" si="0"/>
        <v>0.85</v>
      </c>
      <c r="I41" s="655">
        <f t="shared" si="1"/>
        <v>0</v>
      </c>
      <c r="J41" s="665"/>
      <c r="K41" s="665"/>
    </row>
    <row r="42" spans="1:11" x14ac:dyDescent="0.2">
      <c r="A42" s="665"/>
      <c r="B42" s="665"/>
      <c r="C42" s="665"/>
      <c r="D42" s="1"/>
      <c r="E42" s="1"/>
      <c r="F42" s="1"/>
      <c r="G42" s="656">
        <v>0</v>
      </c>
      <c r="H42" s="1">
        <f t="shared" si="0"/>
        <v>0.85</v>
      </c>
      <c r="I42" s="655">
        <f t="shared" si="1"/>
        <v>0</v>
      </c>
      <c r="J42" s="665"/>
      <c r="K42" s="665"/>
    </row>
    <row r="43" spans="1:11" x14ac:dyDescent="0.2">
      <c r="A43" s="657"/>
      <c r="B43" s="657"/>
      <c r="C43" s="657"/>
      <c r="D43" s="657"/>
      <c r="E43" s="657"/>
      <c r="F43" s="662" t="s">
        <v>276</v>
      </c>
      <c r="G43" s="657"/>
      <c r="H43" s="657"/>
      <c r="I43" s="658">
        <f>SUM(I12:I42)</f>
        <v>0</v>
      </c>
      <c r="J43" s="663">
        <f>B12+C12-I43</f>
        <v>0</v>
      </c>
      <c r="K43" s="664">
        <f>J43*$I$3</f>
        <v>0</v>
      </c>
    </row>
    <row r="44" spans="1:11" x14ac:dyDescent="0.2">
      <c r="A44" s="609" t="str">
        <f>budget!A28</f>
        <v>FACULTY TRANSPORT</v>
      </c>
      <c r="B44" s="655">
        <f>budget!AD50</f>
        <v>0</v>
      </c>
      <c r="C44" s="655">
        <f>budget!AE50</f>
        <v>0</v>
      </c>
      <c r="D44" s="1"/>
      <c r="E44" s="1"/>
      <c r="F44" s="1"/>
      <c r="G44" s="656">
        <v>0</v>
      </c>
      <c r="H44" s="1">
        <f t="shared" ref="H44:H74" si="2">$I$3</f>
        <v>0.85</v>
      </c>
      <c r="I44" s="655">
        <f t="shared" ref="I44:I74" si="3">G44/H44</f>
        <v>0</v>
      </c>
      <c r="J44" s="665"/>
      <c r="K44" s="665"/>
    </row>
    <row r="45" spans="1:11" x14ac:dyDescent="0.2">
      <c r="A45" s="665"/>
      <c r="B45" s="665"/>
      <c r="C45" s="665"/>
      <c r="D45" s="1"/>
      <c r="E45" s="1"/>
      <c r="F45" s="1"/>
      <c r="G45" s="656">
        <v>0</v>
      </c>
      <c r="H45" s="1">
        <f t="shared" si="2"/>
        <v>0.85</v>
      </c>
      <c r="I45" s="655">
        <f t="shared" si="3"/>
        <v>0</v>
      </c>
      <c r="J45" s="665"/>
      <c r="K45" s="665"/>
    </row>
    <row r="46" spans="1:11" x14ac:dyDescent="0.2">
      <c r="A46" s="665"/>
      <c r="B46" s="665"/>
      <c r="C46" s="665"/>
      <c r="D46" s="1"/>
      <c r="E46" s="1"/>
      <c r="F46" s="1"/>
      <c r="G46" s="656">
        <v>0</v>
      </c>
      <c r="H46" s="1">
        <f t="shared" si="2"/>
        <v>0.85</v>
      </c>
      <c r="I46" s="655">
        <f t="shared" si="3"/>
        <v>0</v>
      </c>
      <c r="J46" s="665"/>
      <c r="K46" s="665"/>
    </row>
    <row r="47" spans="1:11" x14ac:dyDescent="0.2">
      <c r="A47" s="665"/>
      <c r="B47" s="665"/>
      <c r="C47" s="665"/>
      <c r="D47" s="1"/>
      <c r="E47" s="1"/>
      <c r="F47" s="1"/>
      <c r="G47" s="656">
        <v>0</v>
      </c>
      <c r="H47" s="1">
        <f t="shared" si="2"/>
        <v>0.85</v>
      </c>
      <c r="I47" s="655">
        <f t="shared" si="3"/>
        <v>0</v>
      </c>
      <c r="J47" s="665"/>
      <c r="K47" s="665"/>
    </row>
    <row r="48" spans="1:11" x14ac:dyDescent="0.2">
      <c r="A48" s="665"/>
      <c r="B48" s="665"/>
      <c r="C48" s="665"/>
      <c r="D48" s="1"/>
      <c r="E48" s="1"/>
      <c r="F48" s="1"/>
      <c r="G48" s="656">
        <v>0</v>
      </c>
      <c r="H48" s="1">
        <f t="shared" si="2"/>
        <v>0.85</v>
      </c>
      <c r="I48" s="655">
        <f t="shared" si="3"/>
        <v>0</v>
      </c>
      <c r="J48" s="665"/>
      <c r="K48" s="665"/>
    </row>
    <row r="49" spans="1:11" hidden="1" x14ac:dyDescent="0.2">
      <c r="A49" s="665"/>
      <c r="B49" s="665"/>
      <c r="C49" s="665"/>
      <c r="D49" s="1"/>
      <c r="E49" s="1"/>
      <c r="F49" s="1"/>
      <c r="G49" s="656">
        <v>0</v>
      </c>
      <c r="H49" s="1">
        <f t="shared" si="2"/>
        <v>0.85</v>
      </c>
      <c r="I49" s="655">
        <f t="shared" si="3"/>
        <v>0</v>
      </c>
      <c r="J49" s="665"/>
      <c r="K49" s="665"/>
    </row>
    <row r="50" spans="1:11" hidden="1" x14ac:dyDescent="0.2">
      <c r="A50" s="665"/>
      <c r="B50" s="665"/>
      <c r="C50" s="665"/>
      <c r="D50" s="1"/>
      <c r="E50" s="1"/>
      <c r="F50" s="1"/>
      <c r="G50" s="656">
        <v>0</v>
      </c>
      <c r="H50" s="1">
        <f t="shared" si="2"/>
        <v>0.85</v>
      </c>
      <c r="I50" s="655">
        <f t="shared" si="3"/>
        <v>0</v>
      </c>
      <c r="J50" s="665"/>
      <c r="K50" s="665"/>
    </row>
    <row r="51" spans="1:11" hidden="1" x14ac:dyDescent="0.2">
      <c r="A51" s="665"/>
      <c r="B51" s="665"/>
      <c r="C51" s="665"/>
      <c r="D51" s="1"/>
      <c r="E51" s="1"/>
      <c r="F51" s="1"/>
      <c r="G51" s="656">
        <v>0</v>
      </c>
      <c r="H51" s="1">
        <f t="shared" si="2"/>
        <v>0.85</v>
      </c>
      <c r="I51" s="655">
        <f t="shared" si="3"/>
        <v>0</v>
      </c>
      <c r="J51" s="665"/>
      <c r="K51" s="665"/>
    </row>
    <row r="52" spans="1:11" hidden="1" x14ac:dyDescent="0.2">
      <c r="A52" s="665"/>
      <c r="B52" s="665"/>
      <c r="C52" s="665"/>
      <c r="D52" s="1"/>
      <c r="E52" s="1"/>
      <c r="F52" s="1"/>
      <c r="G52" s="656">
        <v>0</v>
      </c>
      <c r="H52" s="1">
        <f t="shared" si="2"/>
        <v>0.85</v>
      </c>
      <c r="I52" s="655">
        <f t="shared" si="3"/>
        <v>0</v>
      </c>
      <c r="J52" s="665"/>
      <c r="K52" s="665"/>
    </row>
    <row r="53" spans="1:11" hidden="1" x14ac:dyDescent="0.2">
      <c r="A53" s="665"/>
      <c r="B53" s="665"/>
      <c r="C53" s="665"/>
      <c r="D53" s="1"/>
      <c r="E53" s="1"/>
      <c r="F53" s="1"/>
      <c r="G53" s="656">
        <v>0</v>
      </c>
      <c r="H53" s="1">
        <f t="shared" si="2"/>
        <v>0.85</v>
      </c>
      <c r="I53" s="655">
        <f t="shared" si="3"/>
        <v>0</v>
      </c>
      <c r="J53" s="665"/>
      <c r="K53" s="665"/>
    </row>
    <row r="54" spans="1:11" hidden="1" x14ac:dyDescent="0.2">
      <c r="A54" s="665"/>
      <c r="B54" s="665"/>
      <c r="C54" s="665"/>
      <c r="D54" s="1"/>
      <c r="E54" s="1"/>
      <c r="F54" s="1"/>
      <c r="G54" s="656">
        <v>0</v>
      </c>
      <c r="H54" s="1">
        <f t="shared" si="2"/>
        <v>0.85</v>
      </c>
      <c r="I54" s="655">
        <f t="shared" si="3"/>
        <v>0</v>
      </c>
      <c r="J54" s="665"/>
      <c r="K54" s="665"/>
    </row>
    <row r="55" spans="1:11" hidden="1" x14ac:dyDescent="0.2">
      <c r="A55" s="665"/>
      <c r="B55" s="665"/>
      <c r="C55" s="665"/>
      <c r="D55" s="1"/>
      <c r="E55" s="1"/>
      <c r="F55" s="1"/>
      <c r="G55" s="656">
        <v>0</v>
      </c>
      <c r="H55" s="1">
        <f t="shared" si="2"/>
        <v>0.85</v>
      </c>
      <c r="I55" s="655">
        <f t="shared" si="3"/>
        <v>0</v>
      </c>
      <c r="J55" s="665"/>
      <c r="K55" s="665"/>
    </row>
    <row r="56" spans="1:11" hidden="1" x14ac:dyDescent="0.2">
      <c r="A56" s="665"/>
      <c r="B56" s="665"/>
      <c r="C56" s="665"/>
      <c r="D56" s="1"/>
      <c r="E56" s="1"/>
      <c r="F56" s="1"/>
      <c r="G56" s="656">
        <v>0</v>
      </c>
      <c r="H56" s="1">
        <f t="shared" si="2"/>
        <v>0.85</v>
      </c>
      <c r="I56" s="655">
        <f t="shared" si="3"/>
        <v>0</v>
      </c>
      <c r="J56" s="665"/>
      <c r="K56" s="665"/>
    </row>
    <row r="57" spans="1:11" hidden="1" x14ac:dyDescent="0.2">
      <c r="A57" s="665"/>
      <c r="B57" s="665"/>
      <c r="C57" s="665"/>
      <c r="D57" s="1"/>
      <c r="E57" s="1"/>
      <c r="F57" s="1"/>
      <c r="G57" s="656">
        <v>0</v>
      </c>
      <c r="H57" s="1">
        <f t="shared" si="2"/>
        <v>0.85</v>
      </c>
      <c r="I57" s="655">
        <f t="shared" si="3"/>
        <v>0</v>
      </c>
      <c r="J57" s="665"/>
      <c r="K57" s="665"/>
    </row>
    <row r="58" spans="1:11" hidden="1" x14ac:dyDescent="0.2">
      <c r="A58" s="665"/>
      <c r="B58" s="665"/>
      <c r="C58" s="665"/>
      <c r="D58" s="1"/>
      <c r="E58" s="1"/>
      <c r="F58" s="1"/>
      <c r="G58" s="656">
        <v>0</v>
      </c>
      <c r="H58" s="1">
        <f t="shared" si="2"/>
        <v>0.85</v>
      </c>
      <c r="I58" s="655">
        <f t="shared" si="3"/>
        <v>0</v>
      </c>
      <c r="J58" s="665"/>
      <c r="K58" s="665"/>
    </row>
    <row r="59" spans="1:11" hidden="1" x14ac:dyDescent="0.2">
      <c r="A59" s="665"/>
      <c r="B59" s="665"/>
      <c r="C59" s="665"/>
      <c r="D59" s="1"/>
      <c r="E59" s="1"/>
      <c r="F59" s="1"/>
      <c r="G59" s="656">
        <v>0</v>
      </c>
      <c r="H59" s="1">
        <f t="shared" si="2"/>
        <v>0.85</v>
      </c>
      <c r="I59" s="655">
        <f t="shared" si="3"/>
        <v>0</v>
      </c>
      <c r="J59" s="665"/>
      <c r="K59" s="665"/>
    </row>
    <row r="60" spans="1:11" hidden="1" x14ac:dyDescent="0.2">
      <c r="A60" s="665"/>
      <c r="B60" s="665"/>
      <c r="C60" s="665"/>
      <c r="D60" s="1"/>
      <c r="E60" s="1"/>
      <c r="F60" s="1"/>
      <c r="G60" s="656">
        <v>0</v>
      </c>
      <c r="H60" s="1">
        <f t="shared" si="2"/>
        <v>0.85</v>
      </c>
      <c r="I60" s="655">
        <f t="shared" si="3"/>
        <v>0</v>
      </c>
      <c r="J60" s="665"/>
      <c r="K60" s="665"/>
    </row>
    <row r="61" spans="1:11" hidden="1" x14ac:dyDescent="0.2">
      <c r="A61" s="665"/>
      <c r="B61" s="665"/>
      <c r="C61" s="665"/>
      <c r="D61" s="1"/>
      <c r="E61" s="1"/>
      <c r="F61" s="1"/>
      <c r="G61" s="656">
        <v>0</v>
      </c>
      <c r="H61" s="1">
        <f t="shared" si="2"/>
        <v>0.85</v>
      </c>
      <c r="I61" s="655">
        <f t="shared" si="3"/>
        <v>0</v>
      </c>
      <c r="J61" s="665"/>
      <c r="K61" s="665"/>
    </row>
    <row r="62" spans="1:11" hidden="1" x14ac:dyDescent="0.2">
      <c r="A62" s="665"/>
      <c r="B62" s="665"/>
      <c r="C62" s="665"/>
      <c r="D62" s="1"/>
      <c r="E62" s="1"/>
      <c r="F62" s="1"/>
      <c r="G62" s="656">
        <v>0</v>
      </c>
      <c r="H62" s="1">
        <f t="shared" si="2"/>
        <v>0.85</v>
      </c>
      <c r="I62" s="655">
        <f t="shared" si="3"/>
        <v>0</v>
      </c>
      <c r="J62" s="665"/>
      <c r="K62" s="665"/>
    </row>
    <row r="63" spans="1:11" hidden="1" x14ac:dyDescent="0.2">
      <c r="A63" s="665"/>
      <c r="B63" s="665"/>
      <c r="C63" s="665"/>
      <c r="D63" s="1"/>
      <c r="E63" s="1"/>
      <c r="F63" s="1"/>
      <c r="G63" s="656">
        <v>0</v>
      </c>
      <c r="H63" s="1">
        <f t="shared" si="2"/>
        <v>0.85</v>
      </c>
      <c r="I63" s="655">
        <f t="shared" si="3"/>
        <v>0</v>
      </c>
      <c r="J63" s="665"/>
      <c r="K63" s="665"/>
    </row>
    <row r="64" spans="1:11" hidden="1" x14ac:dyDescent="0.2">
      <c r="A64" s="665"/>
      <c r="B64" s="665"/>
      <c r="C64" s="665"/>
      <c r="D64" s="1"/>
      <c r="E64" s="1"/>
      <c r="F64" s="1"/>
      <c r="G64" s="656">
        <v>0</v>
      </c>
      <c r="H64" s="1">
        <f t="shared" si="2"/>
        <v>0.85</v>
      </c>
      <c r="I64" s="655">
        <f t="shared" si="3"/>
        <v>0</v>
      </c>
      <c r="J64" s="665"/>
      <c r="K64" s="665"/>
    </row>
    <row r="65" spans="1:11" hidden="1" x14ac:dyDescent="0.2">
      <c r="A65" s="665"/>
      <c r="B65" s="665"/>
      <c r="C65" s="665"/>
      <c r="D65" s="1"/>
      <c r="E65" s="1"/>
      <c r="F65" s="1"/>
      <c r="G65" s="656">
        <v>0</v>
      </c>
      <c r="H65" s="1">
        <f t="shared" si="2"/>
        <v>0.85</v>
      </c>
      <c r="I65" s="655">
        <f t="shared" si="3"/>
        <v>0</v>
      </c>
      <c r="J65" s="665"/>
      <c r="K65" s="665"/>
    </row>
    <row r="66" spans="1:11" hidden="1" x14ac:dyDescent="0.2">
      <c r="A66" s="665"/>
      <c r="B66" s="665"/>
      <c r="C66" s="665"/>
      <c r="D66" s="1"/>
      <c r="E66" s="1"/>
      <c r="F66" s="1"/>
      <c r="G66" s="656">
        <v>0</v>
      </c>
      <c r="H66" s="1">
        <f t="shared" si="2"/>
        <v>0.85</v>
      </c>
      <c r="I66" s="655">
        <f t="shared" si="3"/>
        <v>0</v>
      </c>
      <c r="J66" s="665"/>
      <c r="K66" s="665"/>
    </row>
    <row r="67" spans="1:11" hidden="1" x14ac:dyDescent="0.2">
      <c r="A67" s="665"/>
      <c r="B67" s="665"/>
      <c r="C67" s="665"/>
      <c r="D67" s="1"/>
      <c r="E67" s="1"/>
      <c r="F67" s="1"/>
      <c r="G67" s="656">
        <v>0</v>
      </c>
      <c r="H67" s="1">
        <f t="shared" si="2"/>
        <v>0.85</v>
      </c>
      <c r="I67" s="655">
        <f t="shared" si="3"/>
        <v>0</v>
      </c>
      <c r="J67" s="665"/>
      <c r="K67" s="665"/>
    </row>
    <row r="68" spans="1:11" hidden="1" x14ac:dyDescent="0.2">
      <c r="A68" s="665"/>
      <c r="B68" s="665"/>
      <c r="C68" s="665"/>
      <c r="D68" s="1"/>
      <c r="E68" s="1"/>
      <c r="F68" s="1"/>
      <c r="G68" s="656">
        <v>0</v>
      </c>
      <c r="H68" s="1">
        <f t="shared" si="2"/>
        <v>0.85</v>
      </c>
      <c r="I68" s="655">
        <f t="shared" si="3"/>
        <v>0</v>
      </c>
      <c r="J68" s="665"/>
      <c r="K68" s="665"/>
    </row>
    <row r="69" spans="1:11" hidden="1" x14ac:dyDescent="0.2">
      <c r="A69" s="665"/>
      <c r="B69" s="665"/>
      <c r="C69" s="665"/>
      <c r="D69" s="1"/>
      <c r="E69" s="1"/>
      <c r="F69" s="1"/>
      <c r="G69" s="656">
        <v>0</v>
      </c>
      <c r="H69" s="1">
        <f t="shared" si="2"/>
        <v>0.85</v>
      </c>
      <c r="I69" s="655">
        <f t="shared" si="3"/>
        <v>0</v>
      </c>
      <c r="J69" s="665"/>
      <c r="K69" s="665"/>
    </row>
    <row r="70" spans="1:11" hidden="1" x14ac:dyDescent="0.2">
      <c r="A70" s="665"/>
      <c r="B70" s="665"/>
      <c r="C70" s="665"/>
      <c r="D70" s="1"/>
      <c r="E70" s="1"/>
      <c r="F70" s="1"/>
      <c r="G70" s="656">
        <v>0</v>
      </c>
      <c r="H70" s="1">
        <f t="shared" si="2"/>
        <v>0.85</v>
      </c>
      <c r="I70" s="655">
        <f t="shared" si="3"/>
        <v>0</v>
      </c>
      <c r="J70" s="665"/>
      <c r="K70" s="665"/>
    </row>
    <row r="71" spans="1:11" hidden="1" x14ac:dyDescent="0.2">
      <c r="A71" s="665"/>
      <c r="B71" s="665"/>
      <c r="C71" s="665"/>
      <c r="D71" s="1"/>
      <c r="E71" s="1"/>
      <c r="F71" s="1"/>
      <c r="G71" s="656">
        <v>0</v>
      </c>
      <c r="H71" s="1">
        <f t="shared" si="2"/>
        <v>0.85</v>
      </c>
      <c r="I71" s="655">
        <f t="shared" si="3"/>
        <v>0</v>
      </c>
      <c r="J71" s="665"/>
      <c r="K71" s="665"/>
    </row>
    <row r="72" spans="1:11" hidden="1" x14ac:dyDescent="0.2">
      <c r="A72" s="665"/>
      <c r="B72" s="665"/>
      <c r="C72" s="665"/>
      <c r="D72" s="1"/>
      <c r="E72" s="1"/>
      <c r="F72" s="1"/>
      <c r="G72" s="656">
        <v>0</v>
      </c>
      <c r="H72" s="1">
        <f t="shared" si="2"/>
        <v>0.85</v>
      </c>
      <c r="I72" s="655">
        <f t="shared" si="3"/>
        <v>0</v>
      </c>
      <c r="J72" s="665"/>
      <c r="K72" s="665"/>
    </row>
    <row r="73" spans="1:11" hidden="1" x14ac:dyDescent="0.2">
      <c r="A73" s="665"/>
      <c r="B73" s="665"/>
      <c r="C73" s="665"/>
      <c r="D73" s="1"/>
      <c r="E73" s="1"/>
      <c r="F73" s="1"/>
      <c r="G73" s="656">
        <v>0</v>
      </c>
      <c r="H73" s="1">
        <f t="shared" si="2"/>
        <v>0.85</v>
      </c>
      <c r="I73" s="655">
        <f t="shared" si="3"/>
        <v>0</v>
      </c>
      <c r="J73" s="665"/>
      <c r="K73" s="665"/>
    </row>
    <row r="74" spans="1:11" x14ac:dyDescent="0.2">
      <c r="A74" s="665"/>
      <c r="B74" s="665"/>
      <c r="C74" s="665"/>
      <c r="D74" s="1"/>
      <c r="E74" s="1"/>
      <c r="F74" s="1"/>
      <c r="G74" s="656">
        <v>0</v>
      </c>
      <c r="H74" s="1">
        <f t="shared" si="2"/>
        <v>0.85</v>
      </c>
      <c r="I74" s="655">
        <f t="shared" si="3"/>
        <v>0</v>
      </c>
      <c r="J74" s="665"/>
      <c r="K74" s="665"/>
    </row>
    <row r="75" spans="1:11" x14ac:dyDescent="0.2">
      <c r="A75" s="657"/>
      <c r="B75" s="657"/>
      <c r="C75" s="657"/>
      <c r="D75" s="657"/>
      <c r="E75" s="657"/>
      <c r="F75" s="662" t="s">
        <v>277</v>
      </c>
      <c r="G75" s="657"/>
      <c r="H75" s="657"/>
      <c r="I75" s="658">
        <f>SUM(I44:I74)</f>
        <v>0</v>
      </c>
      <c r="J75" s="663">
        <f>B44+C44-I75</f>
        <v>0</v>
      </c>
      <c r="K75" s="664">
        <f>J75*$I$3</f>
        <v>0</v>
      </c>
    </row>
    <row r="76" spans="1:11" x14ac:dyDescent="0.2">
      <c r="A76" s="609" t="str">
        <f>budget!A80</f>
        <v>ACCOMMODATION</v>
      </c>
      <c r="B76" s="655">
        <f>budget!AD159</f>
        <v>0</v>
      </c>
      <c r="C76" s="655">
        <f>budget!AE159</f>
        <v>0</v>
      </c>
      <c r="D76" s="1"/>
      <c r="E76" s="1"/>
      <c r="F76" s="1"/>
      <c r="G76" s="656">
        <v>0</v>
      </c>
      <c r="H76" s="1">
        <f t="shared" ref="H76:H104" si="4">$I$3</f>
        <v>0.85</v>
      </c>
      <c r="I76" s="655">
        <f t="shared" ref="I76:I104" si="5">G76/H76</f>
        <v>0</v>
      </c>
      <c r="J76" s="665"/>
      <c r="K76" s="665"/>
    </row>
    <row r="77" spans="1:11" x14ac:dyDescent="0.2">
      <c r="A77" s="665"/>
      <c r="B77" s="665"/>
      <c r="C77" s="665"/>
      <c r="D77" s="1"/>
      <c r="E77" s="1"/>
      <c r="F77" s="1"/>
      <c r="G77" s="656">
        <v>0</v>
      </c>
      <c r="H77" s="1">
        <f t="shared" si="4"/>
        <v>0.85</v>
      </c>
      <c r="I77" s="655">
        <f t="shared" si="5"/>
        <v>0</v>
      </c>
      <c r="J77" s="665"/>
      <c r="K77" s="665"/>
    </row>
    <row r="78" spans="1:11" x14ac:dyDescent="0.2">
      <c r="A78" s="665"/>
      <c r="B78" s="665"/>
      <c r="C78" s="665"/>
      <c r="D78" s="1"/>
      <c r="E78" s="1"/>
      <c r="F78" s="1"/>
      <c r="G78" s="656">
        <v>0</v>
      </c>
      <c r="H78" s="1">
        <f t="shared" si="4"/>
        <v>0.85</v>
      </c>
      <c r="I78" s="655">
        <f t="shared" si="5"/>
        <v>0</v>
      </c>
      <c r="J78" s="665"/>
      <c r="K78" s="665"/>
    </row>
    <row r="79" spans="1:11" x14ac:dyDescent="0.2">
      <c r="A79" s="665"/>
      <c r="B79" s="665"/>
      <c r="C79" s="665"/>
      <c r="D79" s="1"/>
      <c r="E79" s="1"/>
      <c r="F79" s="1"/>
      <c r="G79" s="656">
        <v>0</v>
      </c>
      <c r="H79" s="1">
        <f t="shared" si="4"/>
        <v>0.85</v>
      </c>
      <c r="I79" s="655">
        <f t="shared" si="5"/>
        <v>0</v>
      </c>
      <c r="J79" s="665"/>
      <c r="K79" s="665"/>
    </row>
    <row r="80" spans="1:11" x14ac:dyDescent="0.2">
      <c r="A80" s="665"/>
      <c r="B80" s="665"/>
      <c r="C80" s="665"/>
      <c r="D80" s="1"/>
      <c r="E80" s="1"/>
      <c r="F80" s="1"/>
      <c r="G80" s="656">
        <v>0</v>
      </c>
      <c r="H80" s="1">
        <f t="shared" si="4"/>
        <v>0.85</v>
      </c>
      <c r="I80" s="655">
        <f t="shared" si="5"/>
        <v>0</v>
      </c>
      <c r="J80" s="665"/>
      <c r="K80" s="665"/>
    </row>
    <row r="81" spans="1:11" hidden="1" x14ac:dyDescent="0.2">
      <c r="A81" s="665"/>
      <c r="B81" s="665"/>
      <c r="C81" s="665"/>
      <c r="D81" s="1"/>
      <c r="E81" s="1"/>
      <c r="F81" s="1"/>
      <c r="G81" s="656">
        <v>0</v>
      </c>
      <c r="H81" s="1">
        <f t="shared" si="4"/>
        <v>0.85</v>
      </c>
      <c r="I81" s="655">
        <f t="shared" si="5"/>
        <v>0</v>
      </c>
      <c r="J81" s="665"/>
      <c r="K81" s="665"/>
    </row>
    <row r="82" spans="1:11" hidden="1" x14ac:dyDescent="0.2">
      <c r="A82" s="665"/>
      <c r="B82" s="665"/>
      <c r="C82" s="665"/>
      <c r="D82" s="1"/>
      <c r="E82" s="1"/>
      <c r="F82" s="1"/>
      <c r="G82" s="656">
        <v>0</v>
      </c>
      <c r="H82" s="1">
        <f t="shared" si="4"/>
        <v>0.85</v>
      </c>
      <c r="I82" s="655">
        <f t="shared" si="5"/>
        <v>0</v>
      </c>
      <c r="J82" s="665"/>
      <c r="K82" s="665"/>
    </row>
    <row r="83" spans="1:11" hidden="1" x14ac:dyDescent="0.2">
      <c r="A83" s="665"/>
      <c r="B83" s="665"/>
      <c r="C83" s="665"/>
      <c r="D83" s="1"/>
      <c r="E83" s="1"/>
      <c r="F83" s="1"/>
      <c r="G83" s="656">
        <v>0</v>
      </c>
      <c r="H83" s="1">
        <f t="shared" si="4"/>
        <v>0.85</v>
      </c>
      <c r="I83" s="655">
        <f t="shared" si="5"/>
        <v>0</v>
      </c>
      <c r="J83" s="665"/>
      <c r="K83" s="665"/>
    </row>
    <row r="84" spans="1:11" hidden="1" x14ac:dyDescent="0.2">
      <c r="A84" s="665"/>
      <c r="B84" s="665"/>
      <c r="C84" s="665"/>
      <c r="D84" s="1"/>
      <c r="E84" s="1"/>
      <c r="F84" s="1"/>
      <c r="G84" s="656">
        <v>0</v>
      </c>
      <c r="H84" s="1">
        <f t="shared" si="4"/>
        <v>0.85</v>
      </c>
      <c r="I84" s="655">
        <f t="shared" si="5"/>
        <v>0</v>
      </c>
      <c r="J84" s="665"/>
      <c r="K84" s="665"/>
    </row>
    <row r="85" spans="1:11" hidden="1" x14ac:dyDescent="0.2">
      <c r="A85" s="665"/>
      <c r="B85" s="665"/>
      <c r="C85" s="665"/>
      <c r="D85" s="1"/>
      <c r="E85" s="1"/>
      <c r="F85" s="1"/>
      <c r="G85" s="656">
        <v>0</v>
      </c>
      <c r="H85" s="1">
        <f t="shared" si="4"/>
        <v>0.85</v>
      </c>
      <c r="I85" s="655">
        <f t="shared" si="5"/>
        <v>0</v>
      </c>
      <c r="J85" s="665"/>
      <c r="K85" s="665"/>
    </row>
    <row r="86" spans="1:11" hidden="1" x14ac:dyDescent="0.2">
      <c r="A86" s="665"/>
      <c r="B86" s="665"/>
      <c r="C86" s="665"/>
      <c r="D86" s="1"/>
      <c r="E86" s="1"/>
      <c r="F86" s="1"/>
      <c r="G86" s="656">
        <v>0</v>
      </c>
      <c r="H86" s="1">
        <f t="shared" si="4"/>
        <v>0.85</v>
      </c>
      <c r="I86" s="655">
        <f t="shared" si="5"/>
        <v>0</v>
      </c>
      <c r="J86" s="665"/>
      <c r="K86" s="665"/>
    </row>
    <row r="87" spans="1:11" hidden="1" x14ac:dyDescent="0.2">
      <c r="A87" s="665"/>
      <c r="B87" s="665"/>
      <c r="C87" s="665"/>
      <c r="D87" s="1"/>
      <c r="E87" s="1"/>
      <c r="F87" s="1"/>
      <c r="G87" s="656">
        <v>0</v>
      </c>
      <c r="H87" s="1">
        <f t="shared" si="4"/>
        <v>0.85</v>
      </c>
      <c r="I87" s="655">
        <f t="shared" si="5"/>
        <v>0</v>
      </c>
      <c r="J87" s="665"/>
      <c r="K87" s="665"/>
    </row>
    <row r="88" spans="1:11" hidden="1" x14ac:dyDescent="0.2">
      <c r="A88" s="665"/>
      <c r="B88" s="665"/>
      <c r="C88" s="665"/>
      <c r="D88" s="1"/>
      <c r="E88" s="1"/>
      <c r="F88" s="1"/>
      <c r="G88" s="656">
        <v>0</v>
      </c>
      <c r="H88" s="1">
        <f t="shared" si="4"/>
        <v>0.85</v>
      </c>
      <c r="I88" s="655">
        <f t="shared" si="5"/>
        <v>0</v>
      </c>
      <c r="J88" s="665"/>
      <c r="K88" s="665"/>
    </row>
    <row r="89" spans="1:11" hidden="1" x14ac:dyDescent="0.2">
      <c r="A89" s="665"/>
      <c r="B89" s="665"/>
      <c r="C89" s="665"/>
      <c r="D89" s="1"/>
      <c r="E89" s="1"/>
      <c r="F89" s="1"/>
      <c r="G89" s="656">
        <v>0</v>
      </c>
      <c r="H89" s="1">
        <f t="shared" si="4"/>
        <v>0.85</v>
      </c>
      <c r="I89" s="655">
        <f t="shared" si="5"/>
        <v>0</v>
      </c>
      <c r="J89" s="665"/>
      <c r="K89" s="665"/>
    </row>
    <row r="90" spans="1:11" hidden="1" x14ac:dyDescent="0.2">
      <c r="A90" s="665"/>
      <c r="B90" s="665"/>
      <c r="C90" s="665"/>
      <c r="D90" s="1"/>
      <c r="E90" s="1"/>
      <c r="F90" s="1"/>
      <c r="G90" s="656">
        <v>0</v>
      </c>
      <c r="H90" s="1">
        <f t="shared" si="4"/>
        <v>0.85</v>
      </c>
      <c r="I90" s="655">
        <f t="shared" si="5"/>
        <v>0</v>
      </c>
      <c r="J90" s="665"/>
      <c r="K90" s="665"/>
    </row>
    <row r="91" spans="1:11" hidden="1" x14ac:dyDescent="0.2">
      <c r="A91" s="665"/>
      <c r="B91" s="665"/>
      <c r="C91" s="665"/>
      <c r="D91" s="1"/>
      <c r="E91" s="1"/>
      <c r="F91" s="1"/>
      <c r="G91" s="656">
        <v>0</v>
      </c>
      <c r="H91" s="1">
        <f t="shared" si="4"/>
        <v>0.85</v>
      </c>
      <c r="I91" s="655">
        <f t="shared" si="5"/>
        <v>0</v>
      </c>
      <c r="J91" s="665"/>
      <c r="K91" s="665"/>
    </row>
    <row r="92" spans="1:11" hidden="1" x14ac:dyDescent="0.2">
      <c r="A92" s="665"/>
      <c r="B92" s="665"/>
      <c r="C92" s="665"/>
      <c r="D92" s="1"/>
      <c r="E92" s="1"/>
      <c r="F92" s="1"/>
      <c r="G92" s="656">
        <v>0</v>
      </c>
      <c r="H92" s="1">
        <f t="shared" si="4"/>
        <v>0.85</v>
      </c>
      <c r="I92" s="655">
        <f t="shared" si="5"/>
        <v>0</v>
      </c>
      <c r="J92" s="665"/>
      <c r="K92" s="665"/>
    </row>
    <row r="93" spans="1:11" hidden="1" x14ac:dyDescent="0.2">
      <c r="A93" s="665"/>
      <c r="B93" s="665"/>
      <c r="C93" s="665"/>
      <c r="D93" s="1"/>
      <c r="E93" s="1"/>
      <c r="F93" s="1"/>
      <c r="G93" s="656">
        <v>0</v>
      </c>
      <c r="H93" s="1">
        <f t="shared" si="4"/>
        <v>0.85</v>
      </c>
      <c r="I93" s="655">
        <f t="shared" si="5"/>
        <v>0</v>
      </c>
      <c r="J93" s="665"/>
      <c r="K93" s="665"/>
    </row>
    <row r="94" spans="1:11" hidden="1" x14ac:dyDescent="0.2">
      <c r="A94" s="665"/>
      <c r="B94" s="665"/>
      <c r="C94" s="665"/>
      <c r="D94" s="1"/>
      <c r="E94" s="1"/>
      <c r="F94" s="1"/>
      <c r="G94" s="656">
        <v>0</v>
      </c>
      <c r="H94" s="1">
        <f t="shared" si="4"/>
        <v>0.85</v>
      </c>
      <c r="I94" s="655">
        <f t="shared" si="5"/>
        <v>0</v>
      </c>
      <c r="J94" s="665"/>
      <c r="K94" s="665"/>
    </row>
    <row r="95" spans="1:11" hidden="1" x14ac:dyDescent="0.2">
      <c r="A95" s="665"/>
      <c r="B95" s="665"/>
      <c r="C95" s="665"/>
      <c r="D95" s="1"/>
      <c r="E95" s="1"/>
      <c r="F95" s="1"/>
      <c r="G95" s="656">
        <v>0</v>
      </c>
      <c r="H95" s="1">
        <f t="shared" si="4"/>
        <v>0.85</v>
      </c>
      <c r="I95" s="655">
        <f t="shared" si="5"/>
        <v>0</v>
      </c>
      <c r="J95" s="665"/>
      <c r="K95" s="665"/>
    </row>
    <row r="96" spans="1:11" hidden="1" x14ac:dyDescent="0.2">
      <c r="A96" s="665"/>
      <c r="B96" s="665"/>
      <c r="C96" s="665"/>
      <c r="D96" s="1"/>
      <c r="E96" s="1"/>
      <c r="F96" s="1"/>
      <c r="G96" s="656">
        <v>0</v>
      </c>
      <c r="H96" s="1">
        <f t="shared" si="4"/>
        <v>0.85</v>
      </c>
      <c r="I96" s="655">
        <f t="shared" si="5"/>
        <v>0</v>
      </c>
      <c r="J96" s="665"/>
      <c r="K96" s="665"/>
    </row>
    <row r="97" spans="1:11" hidden="1" x14ac:dyDescent="0.2">
      <c r="A97" s="665"/>
      <c r="B97" s="665"/>
      <c r="C97" s="665"/>
      <c r="D97" s="1"/>
      <c r="E97" s="1"/>
      <c r="F97" s="1"/>
      <c r="G97" s="656">
        <v>0</v>
      </c>
      <c r="H97" s="1">
        <f t="shared" si="4"/>
        <v>0.85</v>
      </c>
      <c r="I97" s="655">
        <f t="shared" si="5"/>
        <v>0</v>
      </c>
      <c r="J97" s="665"/>
      <c r="K97" s="665"/>
    </row>
    <row r="98" spans="1:11" hidden="1" x14ac:dyDescent="0.2">
      <c r="A98" s="665"/>
      <c r="B98" s="665"/>
      <c r="C98" s="665"/>
      <c r="D98" s="1"/>
      <c r="E98" s="1"/>
      <c r="F98" s="1"/>
      <c r="G98" s="656">
        <v>0</v>
      </c>
      <c r="H98" s="1">
        <f t="shared" si="4"/>
        <v>0.85</v>
      </c>
      <c r="I98" s="655">
        <f t="shared" si="5"/>
        <v>0</v>
      </c>
      <c r="J98" s="665"/>
      <c r="K98" s="665"/>
    </row>
    <row r="99" spans="1:11" hidden="1" x14ac:dyDescent="0.2">
      <c r="A99" s="665"/>
      <c r="B99" s="665"/>
      <c r="C99" s="665"/>
      <c r="D99" s="1"/>
      <c r="E99" s="1"/>
      <c r="F99" s="1"/>
      <c r="G99" s="656">
        <v>0</v>
      </c>
      <c r="H99" s="1">
        <f t="shared" si="4"/>
        <v>0.85</v>
      </c>
      <c r="I99" s="655">
        <f t="shared" si="5"/>
        <v>0</v>
      </c>
      <c r="J99" s="665"/>
      <c r="K99" s="665"/>
    </row>
    <row r="100" spans="1:11" hidden="1" x14ac:dyDescent="0.2">
      <c r="A100" s="665"/>
      <c r="B100" s="665"/>
      <c r="C100" s="665"/>
      <c r="D100" s="1"/>
      <c r="E100" s="1"/>
      <c r="F100" s="1"/>
      <c r="G100" s="656">
        <v>0</v>
      </c>
      <c r="H100" s="1">
        <f t="shared" si="4"/>
        <v>0.85</v>
      </c>
      <c r="I100" s="655">
        <f t="shared" si="5"/>
        <v>0</v>
      </c>
      <c r="J100" s="665"/>
      <c r="K100" s="665"/>
    </row>
    <row r="101" spans="1:11" hidden="1" x14ac:dyDescent="0.2">
      <c r="A101" s="665"/>
      <c r="B101" s="665"/>
      <c r="C101" s="665"/>
      <c r="D101" s="1"/>
      <c r="E101" s="1"/>
      <c r="F101" s="1"/>
      <c r="G101" s="656">
        <v>0</v>
      </c>
      <c r="H101" s="1">
        <f t="shared" si="4"/>
        <v>0.85</v>
      </c>
      <c r="I101" s="655">
        <f t="shared" si="5"/>
        <v>0</v>
      </c>
      <c r="J101" s="665"/>
      <c r="K101" s="665"/>
    </row>
    <row r="102" spans="1:11" hidden="1" x14ac:dyDescent="0.2">
      <c r="A102" s="665"/>
      <c r="B102" s="665"/>
      <c r="C102" s="665"/>
      <c r="D102" s="1"/>
      <c r="E102" s="1"/>
      <c r="F102" s="1"/>
      <c r="G102" s="656">
        <v>0</v>
      </c>
      <c r="H102" s="1">
        <f t="shared" si="4"/>
        <v>0.85</v>
      </c>
      <c r="I102" s="655">
        <f t="shared" si="5"/>
        <v>0</v>
      </c>
      <c r="J102" s="665"/>
      <c r="K102" s="665"/>
    </row>
    <row r="103" spans="1:11" hidden="1" x14ac:dyDescent="0.2">
      <c r="A103" s="665"/>
      <c r="B103" s="665"/>
      <c r="C103" s="665"/>
      <c r="D103" s="1"/>
      <c r="E103" s="1"/>
      <c r="F103" s="1"/>
      <c r="G103" s="656">
        <v>0</v>
      </c>
      <c r="H103" s="1">
        <f t="shared" si="4"/>
        <v>0.85</v>
      </c>
      <c r="I103" s="655">
        <f t="shared" si="5"/>
        <v>0</v>
      </c>
      <c r="J103" s="665"/>
      <c r="K103" s="665"/>
    </row>
    <row r="104" spans="1:11" x14ac:dyDescent="0.2">
      <c r="A104" s="665"/>
      <c r="B104" s="665"/>
      <c r="C104" s="665"/>
      <c r="D104" s="1"/>
      <c r="E104" s="1"/>
      <c r="F104" s="1"/>
      <c r="G104" s="656">
        <v>0</v>
      </c>
      <c r="H104" s="1">
        <f t="shared" si="4"/>
        <v>0.85</v>
      </c>
      <c r="I104" s="655">
        <f t="shared" si="5"/>
        <v>0</v>
      </c>
      <c r="J104" s="665"/>
      <c r="K104" s="665"/>
    </row>
    <row r="105" spans="1:11" x14ac:dyDescent="0.2">
      <c r="A105" s="657"/>
      <c r="B105" s="657"/>
      <c r="C105" s="657"/>
      <c r="D105" s="657"/>
      <c r="E105" s="657"/>
      <c r="F105" s="662" t="s">
        <v>278</v>
      </c>
      <c r="G105" s="657"/>
      <c r="H105" s="657"/>
      <c r="I105" s="658">
        <f>SUM(I76:I104)</f>
        <v>0</v>
      </c>
      <c r="J105" s="663">
        <f>B76+C76-I105</f>
        <v>0</v>
      </c>
      <c r="K105" s="664">
        <f>J105*$I$3</f>
        <v>0</v>
      </c>
    </row>
    <row r="106" spans="1:11" x14ac:dyDescent="0.2">
      <c r="A106" s="609" t="str">
        <f>budget!A240</f>
        <v>GROUP MEALS</v>
      </c>
      <c r="B106" s="655">
        <f>budget!AD275</f>
        <v>0</v>
      </c>
      <c r="C106" s="655">
        <f>budget!AE275</f>
        <v>0</v>
      </c>
      <c r="D106" s="1"/>
      <c r="E106" s="1"/>
      <c r="F106" s="1"/>
      <c r="G106" s="656">
        <v>0</v>
      </c>
      <c r="H106" s="1">
        <f t="shared" ref="H106:H136" si="6">$I$3</f>
        <v>0.85</v>
      </c>
      <c r="I106" s="655">
        <f t="shared" ref="I106:I136" si="7">G106/H106</f>
        <v>0</v>
      </c>
      <c r="J106" s="665"/>
      <c r="K106" s="665"/>
    </row>
    <row r="107" spans="1:11" x14ac:dyDescent="0.2">
      <c r="A107" s="665"/>
      <c r="B107" s="665"/>
      <c r="C107" s="665"/>
      <c r="D107" s="1"/>
      <c r="E107" s="1"/>
      <c r="F107" s="1"/>
      <c r="G107" s="656">
        <v>0</v>
      </c>
      <c r="H107" s="1">
        <f t="shared" si="6"/>
        <v>0.85</v>
      </c>
      <c r="I107" s="655">
        <f t="shared" si="7"/>
        <v>0</v>
      </c>
      <c r="J107" s="665"/>
      <c r="K107" s="665"/>
    </row>
    <row r="108" spans="1:11" x14ac:dyDescent="0.2">
      <c r="A108" s="665"/>
      <c r="B108" s="665"/>
      <c r="C108" s="665"/>
      <c r="D108" s="1"/>
      <c r="E108" s="1"/>
      <c r="F108" s="1"/>
      <c r="G108" s="656">
        <v>0</v>
      </c>
      <c r="H108" s="1">
        <f t="shared" si="6"/>
        <v>0.85</v>
      </c>
      <c r="I108" s="655">
        <f t="shared" si="7"/>
        <v>0</v>
      </c>
      <c r="J108" s="665"/>
      <c r="K108" s="665"/>
    </row>
    <row r="109" spans="1:11" x14ac:dyDescent="0.2">
      <c r="A109" s="665"/>
      <c r="B109" s="665"/>
      <c r="C109" s="665"/>
      <c r="D109" s="1"/>
      <c r="E109" s="1"/>
      <c r="F109" s="1"/>
      <c r="G109" s="656">
        <v>0</v>
      </c>
      <c r="H109" s="1">
        <f t="shared" si="6"/>
        <v>0.85</v>
      </c>
      <c r="I109" s="655">
        <f t="shared" si="7"/>
        <v>0</v>
      </c>
      <c r="J109" s="665"/>
      <c r="K109" s="665"/>
    </row>
    <row r="110" spans="1:11" x14ac:dyDescent="0.2">
      <c r="A110" s="665"/>
      <c r="B110" s="665"/>
      <c r="C110" s="665"/>
      <c r="D110" s="1"/>
      <c r="E110" s="1"/>
      <c r="F110" s="1"/>
      <c r="G110" s="656">
        <v>0</v>
      </c>
      <c r="H110" s="1">
        <f t="shared" si="6"/>
        <v>0.85</v>
      </c>
      <c r="I110" s="655">
        <f t="shared" si="7"/>
        <v>0</v>
      </c>
      <c r="J110" s="665"/>
      <c r="K110" s="665"/>
    </row>
    <row r="111" spans="1:11" x14ac:dyDescent="0.2">
      <c r="A111" s="665"/>
      <c r="B111" s="665"/>
      <c r="C111" s="665"/>
      <c r="D111" s="1"/>
      <c r="E111" s="1"/>
      <c r="F111" s="1"/>
      <c r="G111" s="656">
        <v>0</v>
      </c>
      <c r="H111" s="1">
        <f t="shared" si="6"/>
        <v>0.85</v>
      </c>
      <c r="I111" s="655">
        <f t="shared" si="7"/>
        <v>0</v>
      </c>
      <c r="J111" s="665"/>
      <c r="K111" s="665"/>
    </row>
    <row r="112" spans="1:11" x14ac:dyDescent="0.2">
      <c r="A112" s="665"/>
      <c r="B112" s="665"/>
      <c r="C112" s="665"/>
      <c r="D112" s="1"/>
      <c r="E112" s="1"/>
      <c r="F112" s="1"/>
      <c r="G112" s="656">
        <v>0</v>
      </c>
      <c r="H112" s="1">
        <f t="shared" si="6"/>
        <v>0.85</v>
      </c>
      <c r="I112" s="655">
        <f t="shared" si="7"/>
        <v>0</v>
      </c>
      <c r="J112" s="665"/>
      <c r="K112" s="665"/>
    </row>
    <row r="113" spans="1:11" x14ac:dyDescent="0.2">
      <c r="A113" s="665"/>
      <c r="B113" s="665"/>
      <c r="C113" s="665"/>
      <c r="D113" s="1"/>
      <c r="E113" s="1"/>
      <c r="F113" s="1"/>
      <c r="G113" s="656">
        <v>0</v>
      </c>
      <c r="H113" s="1">
        <f t="shared" si="6"/>
        <v>0.85</v>
      </c>
      <c r="I113" s="655">
        <f t="shared" si="7"/>
        <v>0</v>
      </c>
      <c r="J113" s="665"/>
      <c r="K113" s="665"/>
    </row>
    <row r="114" spans="1:11" x14ac:dyDescent="0.2">
      <c r="A114" s="665"/>
      <c r="B114" s="665"/>
      <c r="C114" s="665"/>
      <c r="D114" s="1"/>
      <c r="E114" s="1"/>
      <c r="F114" s="1"/>
      <c r="G114" s="656">
        <v>0</v>
      </c>
      <c r="H114" s="1">
        <f t="shared" si="6"/>
        <v>0.85</v>
      </c>
      <c r="I114" s="655">
        <f t="shared" si="7"/>
        <v>0</v>
      </c>
      <c r="J114" s="665"/>
      <c r="K114" s="665"/>
    </row>
    <row r="115" spans="1:11" x14ac:dyDescent="0.2">
      <c r="A115" s="665"/>
      <c r="B115" s="665"/>
      <c r="C115" s="665"/>
      <c r="D115" s="1"/>
      <c r="E115" s="1"/>
      <c r="F115" s="1"/>
      <c r="G115" s="656">
        <v>0</v>
      </c>
      <c r="H115" s="1">
        <f t="shared" si="6"/>
        <v>0.85</v>
      </c>
      <c r="I115" s="655">
        <f t="shared" si="7"/>
        <v>0</v>
      </c>
      <c r="J115" s="665"/>
      <c r="K115" s="665"/>
    </row>
    <row r="116" spans="1:11" hidden="1" x14ac:dyDescent="0.2">
      <c r="A116" s="665"/>
      <c r="B116" s="665"/>
      <c r="C116" s="665"/>
      <c r="D116" s="1"/>
      <c r="E116" s="1"/>
      <c r="F116" s="1"/>
      <c r="G116" s="656">
        <v>0</v>
      </c>
      <c r="H116" s="1">
        <f t="shared" si="6"/>
        <v>0.85</v>
      </c>
      <c r="I116" s="655">
        <f t="shared" si="7"/>
        <v>0</v>
      </c>
      <c r="J116" s="665"/>
      <c r="K116" s="665"/>
    </row>
    <row r="117" spans="1:11" hidden="1" x14ac:dyDescent="0.2">
      <c r="A117" s="665"/>
      <c r="B117" s="665"/>
      <c r="C117" s="665"/>
      <c r="D117" s="1"/>
      <c r="E117" s="1"/>
      <c r="F117" s="1"/>
      <c r="G117" s="656">
        <v>0</v>
      </c>
      <c r="H117" s="1">
        <f t="shared" si="6"/>
        <v>0.85</v>
      </c>
      <c r="I117" s="655">
        <f t="shared" si="7"/>
        <v>0</v>
      </c>
      <c r="J117" s="665"/>
      <c r="K117" s="665"/>
    </row>
    <row r="118" spans="1:11" hidden="1" x14ac:dyDescent="0.2">
      <c r="A118" s="665"/>
      <c r="B118" s="665"/>
      <c r="C118" s="665"/>
      <c r="D118" s="1"/>
      <c r="E118" s="1"/>
      <c r="F118" s="1"/>
      <c r="G118" s="656">
        <v>0</v>
      </c>
      <c r="H118" s="1">
        <f t="shared" si="6"/>
        <v>0.85</v>
      </c>
      <c r="I118" s="655">
        <f t="shared" si="7"/>
        <v>0</v>
      </c>
      <c r="J118" s="665"/>
      <c r="K118" s="665"/>
    </row>
    <row r="119" spans="1:11" hidden="1" x14ac:dyDescent="0.2">
      <c r="A119" s="665"/>
      <c r="B119" s="665"/>
      <c r="C119" s="665"/>
      <c r="D119" s="1"/>
      <c r="E119" s="1"/>
      <c r="F119" s="1"/>
      <c r="G119" s="656">
        <v>0</v>
      </c>
      <c r="H119" s="1">
        <f t="shared" si="6"/>
        <v>0.85</v>
      </c>
      <c r="I119" s="655">
        <f t="shared" si="7"/>
        <v>0</v>
      </c>
      <c r="J119" s="665"/>
      <c r="K119" s="665"/>
    </row>
    <row r="120" spans="1:11" hidden="1" x14ac:dyDescent="0.2">
      <c r="A120" s="665"/>
      <c r="B120" s="665"/>
      <c r="C120" s="665"/>
      <c r="D120" s="1"/>
      <c r="E120" s="1"/>
      <c r="F120" s="1"/>
      <c r="G120" s="656">
        <v>0</v>
      </c>
      <c r="H120" s="1">
        <f t="shared" si="6"/>
        <v>0.85</v>
      </c>
      <c r="I120" s="655">
        <f t="shared" si="7"/>
        <v>0</v>
      </c>
      <c r="J120" s="665"/>
      <c r="K120" s="665"/>
    </row>
    <row r="121" spans="1:11" hidden="1" x14ac:dyDescent="0.2">
      <c r="A121" s="665"/>
      <c r="B121" s="665"/>
      <c r="C121" s="665"/>
      <c r="D121" s="1"/>
      <c r="E121" s="1"/>
      <c r="F121" s="1"/>
      <c r="G121" s="656">
        <v>0</v>
      </c>
      <c r="H121" s="1">
        <f t="shared" si="6"/>
        <v>0.85</v>
      </c>
      <c r="I121" s="655">
        <f t="shared" si="7"/>
        <v>0</v>
      </c>
      <c r="J121" s="665"/>
      <c r="K121" s="665"/>
    </row>
    <row r="122" spans="1:11" hidden="1" x14ac:dyDescent="0.2">
      <c r="A122" s="665"/>
      <c r="B122" s="665"/>
      <c r="C122" s="665"/>
      <c r="D122" s="1"/>
      <c r="E122" s="1"/>
      <c r="F122" s="1"/>
      <c r="G122" s="656">
        <v>0</v>
      </c>
      <c r="H122" s="1">
        <f t="shared" si="6"/>
        <v>0.85</v>
      </c>
      <c r="I122" s="655">
        <f t="shared" si="7"/>
        <v>0</v>
      </c>
      <c r="J122" s="665"/>
      <c r="K122" s="665"/>
    </row>
    <row r="123" spans="1:11" hidden="1" x14ac:dyDescent="0.2">
      <c r="A123" s="665"/>
      <c r="B123" s="665"/>
      <c r="C123" s="665"/>
      <c r="D123" s="1"/>
      <c r="E123" s="1"/>
      <c r="F123" s="1"/>
      <c r="G123" s="656">
        <v>0</v>
      </c>
      <c r="H123" s="1">
        <f t="shared" si="6"/>
        <v>0.85</v>
      </c>
      <c r="I123" s="655">
        <f t="shared" si="7"/>
        <v>0</v>
      </c>
      <c r="J123" s="665"/>
      <c r="K123" s="665"/>
    </row>
    <row r="124" spans="1:11" hidden="1" x14ac:dyDescent="0.2">
      <c r="A124" s="665"/>
      <c r="B124" s="665"/>
      <c r="C124" s="665"/>
      <c r="D124" s="1"/>
      <c r="E124" s="1"/>
      <c r="F124" s="1"/>
      <c r="G124" s="656">
        <v>0</v>
      </c>
      <c r="H124" s="1">
        <f t="shared" si="6"/>
        <v>0.85</v>
      </c>
      <c r="I124" s="655">
        <f t="shared" si="7"/>
        <v>0</v>
      </c>
      <c r="J124" s="665"/>
      <c r="K124" s="665"/>
    </row>
    <row r="125" spans="1:11" hidden="1" x14ac:dyDescent="0.2">
      <c r="A125" s="665"/>
      <c r="B125" s="665"/>
      <c r="C125" s="665"/>
      <c r="D125" s="1"/>
      <c r="E125" s="1"/>
      <c r="F125" s="1"/>
      <c r="G125" s="656">
        <v>0</v>
      </c>
      <c r="H125" s="1">
        <f t="shared" si="6"/>
        <v>0.85</v>
      </c>
      <c r="I125" s="655">
        <f t="shared" si="7"/>
        <v>0</v>
      </c>
      <c r="J125" s="665"/>
      <c r="K125" s="665"/>
    </row>
    <row r="126" spans="1:11" hidden="1" x14ac:dyDescent="0.2">
      <c r="A126" s="665"/>
      <c r="B126" s="665"/>
      <c r="C126" s="665"/>
      <c r="D126" s="1"/>
      <c r="E126" s="1"/>
      <c r="F126" s="1"/>
      <c r="G126" s="656">
        <v>0</v>
      </c>
      <c r="H126" s="1">
        <f t="shared" si="6"/>
        <v>0.85</v>
      </c>
      <c r="I126" s="655">
        <f t="shared" si="7"/>
        <v>0</v>
      </c>
      <c r="J126" s="665"/>
      <c r="K126" s="665"/>
    </row>
    <row r="127" spans="1:11" hidden="1" x14ac:dyDescent="0.2">
      <c r="A127" s="665"/>
      <c r="B127" s="665"/>
      <c r="C127" s="665"/>
      <c r="D127" s="1"/>
      <c r="E127" s="1"/>
      <c r="F127" s="1"/>
      <c r="G127" s="656">
        <v>0</v>
      </c>
      <c r="H127" s="1">
        <f t="shared" si="6"/>
        <v>0.85</v>
      </c>
      <c r="I127" s="655">
        <f t="shared" si="7"/>
        <v>0</v>
      </c>
      <c r="J127" s="665"/>
      <c r="K127" s="665"/>
    </row>
    <row r="128" spans="1:11" hidden="1" x14ac:dyDescent="0.2">
      <c r="A128" s="665"/>
      <c r="B128" s="665"/>
      <c r="C128" s="665"/>
      <c r="D128" s="1"/>
      <c r="E128" s="1"/>
      <c r="F128" s="1"/>
      <c r="G128" s="656">
        <v>0</v>
      </c>
      <c r="H128" s="1">
        <f t="shared" si="6"/>
        <v>0.85</v>
      </c>
      <c r="I128" s="655">
        <f t="shared" si="7"/>
        <v>0</v>
      </c>
      <c r="J128" s="665"/>
      <c r="K128" s="665"/>
    </row>
    <row r="129" spans="1:11" hidden="1" x14ac:dyDescent="0.2">
      <c r="A129" s="665"/>
      <c r="B129" s="665"/>
      <c r="C129" s="665"/>
      <c r="D129" s="1"/>
      <c r="E129" s="1"/>
      <c r="F129" s="1"/>
      <c r="G129" s="656">
        <v>0</v>
      </c>
      <c r="H129" s="1">
        <f t="shared" si="6"/>
        <v>0.85</v>
      </c>
      <c r="I129" s="655">
        <f t="shared" si="7"/>
        <v>0</v>
      </c>
      <c r="J129" s="665"/>
      <c r="K129" s="665"/>
    </row>
    <row r="130" spans="1:11" hidden="1" x14ac:dyDescent="0.2">
      <c r="A130" s="665"/>
      <c r="B130" s="665"/>
      <c r="C130" s="665"/>
      <c r="D130" s="1"/>
      <c r="E130" s="1"/>
      <c r="F130" s="1"/>
      <c r="G130" s="656">
        <v>0</v>
      </c>
      <c r="H130" s="1">
        <f t="shared" si="6"/>
        <v>0.85</v>
      </c>
      <c r="I130" s="655">
        <f t="shared" si="7"/>
        <v>0</v>
      </c>
      <c r="J130" s="665"/>
      <c r="K130" s="665"/>
    </row>
    <row r="131" spans="1:11" hidden="1" x14ac:dyDescent="0.2">
      <c r="A131" s="665"/>
      <c r="B131" s="665"/>
      <c r="C131" s="665"/>
      <c r="D131" s="1"/>
      <c r="E131" s="1"/>
      <c r="F131" s="1"/>
      <c r="G131" s="656">
        <v>0</v>
      </c>
      <c r="H131" s="1">
        <f t="shared" si="6"/>
        <v>0.85</v>
      </c>
      <c r="I131" s="655">
        <f t="shared" si="7"/>
        <v>0</v>
      </c>
      <c r="J131" s="665"/>
      <c r="K131" s="665"/>
    </row>
    <row r="132" spans="1:11" hidden="1" x14ac:dyDescent="0.2">
      <c r="A132" s="665"/>
      <c r="B132" s="665"/>
      <c r="C132" s="665"/>
      <c r="D132" s="1"/>
      <c r="E132" s="1"/>
      <c r="F132" s="1"/>
      <c r="G132" s="656">
        <v>0</v>
      </c>
      <c r="H132" s="1">
        <f t="shared" si="6"/>
        <v>0.85</v>
      </c>
      <c r="I132" s="655">
        <f t="shared" si="7"/>
        <v>0</v>
      </c>
      <c r="J132" s="665"/>
      <c r="K132" s="665"/>
    </row>
    <row r="133" spans="1:11" hidden="1" x14ac:dyDescent="0.2">
      <c r="A133" s="665"/>
      <c r="B133" s="665"/>
      <c r="C133" s="665"/>
      <c r="D133" s="1"/>
      <c r="E133" s="1"/>
      <c r="F133" s="1"/>
      <c r="G133" s="656">
        <v>0</v>
      </c>
      <c r="H133" s="1">
        <f t="shared" si="6"/>
        <v>0.85</v>
      </c>
      <c r="I133" s="655">
        <f t="shared" si="7"/>
        <v>0</v>
      </c>
      <c r="J133" s="665"/>
      <c r="K133" s="665"/>
    </row>
    <row r="134" spans="1:11" hidden="1" x14ac:dyDescent="0.2">
      <c r="A134" s="665"/>
      <c r="B134" s="665"/>
      <c r="C134" s="665"/>
      <c r="D134" s="1"/>
      <c r="E134" s="1"/>
      <c r="F134" s="1"/>
      <c r="G134" s="656">
        <v>0</v>
      </c>
      <c r="H134" s="1">
        <f t="shared" si="6"/>
        <v>0.85</v>
      </c>
      <c r="I134" s="655">
        <f t="shared" si="7"/>
        <v>0</v>
      </c>
      <c r="J134" s="665"/>
      <c r="K134" s="665"/>
    </row>
    <row r="135" spans="1:11" hidden="1" x14ac:dyDescent="0.2">
      <c r="A135" s="665"/>
      <c r="B135" s="665"/>
      <c r="C135" s="665"/>
      <c r="D135" s="1"/>
      <c r="E135" s="1"/>
      <c r="F135" s="1"/>
      <c r="G135" s="656">
        <v>0</v>
      </c>
      <c r="H135" s="1">
        <f t="shared" si="6"/>
        <v>0.85</v>
      </c>
      <c r="I135" s="655">
        <f t="shared" si="7"/>
        <v>0</v>
      </c>
      <c r="J135" s="665"/>
      <c r="K135" s="665"/>
    </row>
    <row r="136" spans="1:11" x14ac:dyDescent="0.2">
      <c r="A136" s="665"/>
      <c r="B136" s="665"/>
      <c r="C136" s="665"/>
      <c r="D136" s="1"/>
      <c r="E136" s="1"/>
      <c r="F136" s="1"/>
      <c r="G136" s="656">
        <v>0</v>
      </c>
      <c r="H136" s="1">
        <f t="shared" si="6"/>
        <v>0.85</v>
      </c>
      <c r="I136" s="655">
        <f t="shared" si="7"/>
        <v>0</v>
      </c>
      <c r="J136" s="665"/>
      <c r="K136" s="665"/>
    </row>
    <row r="137" spans="1:11" x14ac:dyDescent="0.2">
      <c r="A137" s="657"/>
      <c r="B137" s="657"/>
      <c r="C137" s="657"/>
      <c r="D137" s="657"/>
      <c r="E137" s="657"/>
      <c r="F137" s="662" t="s">
        <v>278</v>
      </c>
      <c r="G137" s="657"/>
      <c r="H137" s="657"/>
      <c r="I137" s="658">
        <f>SUM(I106:I136)</f>
        <v>0</v>
      </c>
      <c r="J137" s="663">
        <f>B106+C106-I137</f>
        <v>0</v>
      </c>
      <c r="K137" s="664">
        <f>J137*$I$3</f>
        <v>0</v>
      </c>
    </row>
    <row r="138" spans="1:11" ht="25.5" x14ac:dyDescent="0.2">
      <c r="A138" s="609" t="str">
        <f>budget!A276</f>
        <v>MEAL ALLOWANCE - distribute as cash</v>
      </c>
      <c r="B138" s="655">
        <f>budget!AD289</f>
        <v>0</v>
      </c>
      <c r="C138" s="655">
        <f>budget!AE289</f>
        <v>0</v>
      </c>
      <c r="D138" s="1"/>
      <c r="E138" s="1"/>
      <c r="F138" s="1"/>
      <c r="G138" s="656">
        <v>0</v>
      </c>
      <c r="H138" s="1">
        <f t="shared" ref="H138:H170" si="8">$I$3</f>
        <v>0.85</v>
      </c>
      <c r="I138" s="655">
        <f t="shared" ref="I138:I170" si="9">G138/H138</f>
        <v>0</v>
      </c>
      <c r="J138" s="665"/>
      <c r="K138" s="665"/>
    </row>
    <row r="139" spans="1:11" x14ac:dyDescent="0.2">
      <c r="A139" s="665"/>
      <c r="B139" s="665"/>
      <c r="C139" s="665"/>
      <c r="D139" s="1"/>
      <c r="E139" s="1"/>
      <c r="F139" s="1"/>
      <c r="G139" s="656">
        <v>0</v>
      </c>
      <c r="H139" s="1">
        <f t="shared" si="8"/>
        <v>0.85</v>
      </c>
      <c r="I139" s="655">
        <f t="shared" si="9"/>
        <v>0</v>
      </c>
      <c r="J139" s="665"/>
      <c r="K139" s="665"/>
    </row>
    <row r="140" spans="1:11" x14ac:dyDescent="0.2">
      <c r="A140" s="665"/>
      <c r="B140" s="665"/>
      <c r="C140" s="665"/>
      <c r="D140" s="1"/>
      <c r="E140" s="1"/>
      <c r="F140" s="1"/>
      <c r="G140" s="656">
        <v>0</v>
      </c>
      <c r="H140" s="1">
        <f t="shared" si="8"/>
        <v>0.85</v>
      </c>
      <c r="I140" s="655">
        <f t="shared" si="9"/>
        <v>0</v>
      </c>
      <c r="J140" s="665"/>
      <c r="K140" s="665"/>
    </row>
    <row r="141" spans="1:11" x14ac:dyDescent="0.2">
      <c r="A141" s="665"/>
      <c r="B141" s="665"/>
      <c r="C141" s="665"/>
      <c r="D141" s="1"/>
      <c r="E141" s="1"/>
      <c r="F141" s="1"/>
      <c r="G141" s="656">
        <v>0</v>
      </c>
      <c r="H141" s="1">
        <f t="shared" si="8"/>
        <v>0.85</v>
      </c>
      <c r="I141" s="655">
        <f t="shared" si="9"/>
        <v>0</v>
      </c>
      <c r="J141" s="665"/>
      <c r="K141" s="665"/>
    </row>
    <row r="142" spans="1:11" x14ac:dyDescent="0.2">
      <c r="A142" s="665"/>
      <c r="B142" s="665"/>
      <c r="C142" s="665"/>
      <c r="D142" s="1"/>
      <c r="E142" s="1"/>
      <c r="F142" s="1"/>
      <c r="G142" s="656">
        <v>0</v>
      </c>
      <c r="H142" s="1">
        <f t="shared" si="8"/>
        <v>0.85</v>
      </c>
      <c r="I142" s="655">
        <f t="shared" si="9"/>
        <v>0</v>
      </c>
      <c r="J142" s="665"/>
      <c r="K142" s="665"/>
    </row>
    <row r="143" spans="1:11" x14ac:dyDescent="0.2">
      <c r="A143" s="665"/>
      <c r="B143" s="665"/>
      <c r="C143" s="665"/>
      <c r="D143" s="1"/>
      <c r="E143" s="1"/>
      <c r="F143" s="1"/>
      <c r="G143" s="656">
        <v>0</v>
      </c>
      <c r="H143" s="1">
        <f t="shared" si="8"/>
        <v>0.85</v>
      </c>
      <c r="I143" s="655">
        <f t="shared" si="9"/>
        <v>0</v>
      </c>
      <c r="J143" s="665"/>
      <c r="K143" s="665"/>
    </row>
    <row r="144" spans="1:11" x14ac:dyDescent="0.2">
      <c r="A144" s="665"/>
      <c r="B144" s="665"/>
      <c r="C144" s="665"/>
      <c r="D144" s="1"/>
      <c r="E144" s="1"/>
      <c r="F144" s="1"/>
      <c r="G144" s="656">
        <v>0</v>
      </c>
      <c r="H144" s="1">
        <f t="shared" si="8"/>
        <v>0.85</v>
      </c>
      <c r="I144" s="655">
        <f t="shared" si="9"/>
        <v>0</v>
      </c>
      <c r="J144" s="665"/>
      <c r="K144" s="665"/>
    </row>
    <row r="145" spans="1:11" hidden="1" x14ac:dyDescent="0.2">
      <c r="A145" s="665"/>
      <c r="B145" s="665"/>
      <c r="C145" s="665"/>
      <c r="D145" s="1"/>
      <c r="E145" s="1"/>
      <c r="F145" s="1"/>
      <c r="G145" s="656">
        <v>0</v>
      </c>
      <c r="H145" s="1">
        <f t="shared" si="8"/>
        <v>0.85</v>
      </c>
      <c r="I145" s="655">
        <f t="shared" si="9"/>
        <v>0</v>
      </c>
      <c r="J145" s="665"/>
      <c r="K145" s="665"/>
    </row>
    <row r="146" spans="1:11" hidden="1" x14ac:dyDescent="0.2">
      <c r="A146" s="665"/>
      <c r="B146" s="665"/>
      <c r="C146" s="665"/>
      <c r="D146" s="1"/>
      <c r="E146" s="1"/>
      <c r="F146" s="1"/>
      <c r="G146" s="656">
        <v>0</v>
      </c>
      <c r="H146" s="1">
        <f t="shared" si="8"/>
        <v>0.85</v>
      </c>
      <c r="I146" s="655">
        <f t="shared" si="9"/>
        <v>0</v>
      </c>
      <c r="J146" s="665"/>
      <c r="K146" s="665"/>
    </row>
    <row r="147" spans="1:11" hidden="1" x14ac:dyDescent="0.2">
      <c r="A147" s="665"/>
      <c r="B147" s="665"/>
      <c r="C147" s="665"/>
      <c r="D147" s="1"/>
      <c r="E147" s="1"/>
      <c r="F147" s="1"/>
      <c r="G147" s="656">
        <v>0</v>
      </c>
      <c r="H147" s="1">
        <f t="shared" si="8"/>
        <v>0.85</v>
      </c>
      <c r="I147" s="655">
        <f t="shared" si="9"/>
        <v>0</v>
      </c>
      <c r="J147" s="665"/>
      <c r="K147" s="665"/>
    </row>
    <row r="148" spans="1:11" hidden="1" x14ac:dyDescent="0.2">
      <c r="A148" s="665"/>
      <c r="B148" s="665"/>
      <c r="C148" s="665"/>
      <c r="D148" s="1"/>
      <c r="E148" s="1"/>
      <c r="F148" s="1"/>
      <c r="G148" s="656">
        <v>0</v>
      </c>
      <c r="H148" s="1">
        <f t="shared" si="8"/>
        <v>0.85</v>
      </c>
      <c r="I148" s="655">
        <f t="shared" si="9"/>
        <v>0</v>
      </c>
      <c r="J148" s="665"/>
      <c r="K148" s="665"/>
    </row>
    <row r="149" spans="1:11" hidden="1" x14ac:dyDescent="0.2">
      <c r="A149" s="665"/>
      <c r="B149" s="665"/>
      <c r="C149" s="665"/>
      <c r="D149" s="1"/>
      <c r="E149" s="1"/>
      <c r="F149" s="1"/>
      <c r="G149" s="656">
        <v>0</v>
      </c>
      <c r="H149" s="1">
        <f t="shared" si="8"/>
        <v>0.85</v>
      </c>
      <c r="I149" s="655">
        <f t="shared" si="9"/>
        <v>0</v>
      </c>
      <c r="J149" s="665"/>
      <c r="K149" s="665"/>
    </row>
    <row r="150" spans="1:11" hidden="1" x14ac:dyDescent="0.2">
      <c r="A150" s="665"/>
      <c r="B150" s="665"/>
      <c r="C150" s="665"/>
      <c r="D150" s="1"/>
      <c r="E150" s="1"/>
      <c r="F150" s="1"/>
      <c r="G150" s="656">
        <v>0</v>
      </c>
      <c r="H150" s="1">
        <f t="shared" si="8"/>
        <v>0.85</v>
      </c>
      <c r="I150" s="655">
        <f t="shared" si="9"/>
        <v>0</v>
      </c>
      <c r="J150" s="665"/>
      <c r="K150" s="665"/>
    </row>
    <row r="151" spans="1:11" hidden="1" x14ac:dyDescent="0.2">
      <c r="A151" s="665"/>
      <c r="B151" s="665"/>
      <c r="C151" s="665"/>
      <c r="D151" s="1"/>
      <c r="E151" s="1"/>
      <c r="F151" s="1"/>
      <c r="G151" s="656">
        <v>0</v>
      </c>
      <c r="H151" s="1">
        <f t="shared" si="8"/>
        <v>0.85</v>
      </c>
      <c r="I151" s="655">
        <f t="shared" si="9"/>
        <v>0</v>
      </c>
      <c r="J151" s="665"/>
      <c r="K151" s="665"/>
    </row>
    <row r="152" spans="1:11" hidden="1" x14ac:dyDescent="0.2">
      <c r="A152" s="665"/>
      <c r="B152" s="665"/>
      <c r="C152" s="665"/>
      <c r="D152" s="1"/>
      <c r="E152" s="1"/>
      <c r="F152" s="1"/>
      <c r="G152" s="656">
        <v>0</v>
      </c>
      <c r="H152" s="1">
        <f t="shared" si="8"/>
        <v>0.85</v>
      </c>
      <c r="I152" s="655">
        <f t="shared" si="9"/>
        <v>0</v>
      </c>
      <c r="J152" s="665"/>
      <c r="K152" s="665"/>
    </row>
    <row r="153" spans="1:11" hidden="1" x14ac:dyDescent="0.2">
      <c r="A153" s="665"/>
      <c r="B153" s="665"/>
      <c r="C153" s="665"/>
      <c r="D153" s="1"/>
      <c r="E153" s="1"/>
      <c r="F153" s="1"/>
      <c r="G153" s="656">
        <v>0</v>
      </c>
      <c r="H153" s="1">
        <f t="shared" si="8"/>
        <v>0.85</v>
      </c>
      <c r="I153" s="655">
        <f t="shared" si="9"/>
        <v>0</v>
      </c>
      <c r="J153" s="665"/>
      <c r="K153" s="665"/>
    </row>
    <row r="154" spans="1:11" hidden="1" x14ac:dyDescent="0.2">
      <c r="A154" s="665"/>
      <c r="B154" s="665"/>
      <c r="C154" s="665"/>
      <c r="D154" s="1"/>
      <c r="E154" s="1"/>
      <c r="F154" s="1"/>
      <c r="G154" s="656">
        <v>0</v>
      </c>
      <c r="H154" s="1">
        <f t="shared" si="8"/>
        <v>0.85</v>
      </c>
      <c r="I154" s="655">
        <f t="shared" si="9"/>
        <v>0</v>
      </c>
      <c r="J154" s="665"/>
      <c r="K154" s="665"/>
    </row>
    <row r="155" spans="1:11" hidden="1" x14ac:dyDescent="0.2">
      <c r="A155" s="665"/>
      <c r="B155" s="665"/>
      <c r="C155" s="665"/>
      <c r="D155" s="1"/>
      <c r="E155" s="1"/>
      <c r="F155" s="1"/>
      <c r="G155" s="656">
        <v>0</v>
      </c>
      <c r="H155" s="1">
        <f t="shared" si="8"/>
        <v>0.85</v>
      </c>
      <c r="I155" s="655">
        <f t="shared" si="9"/>
        <v>0</v>
      </c>
      <c r="J155" s="665"/>
      <c r="K155" s="665"/>
    </row>
    <row r="156" spans="1:11" hidden="1" x14ac:dyDescent="0.2">
      <c r="A156" s="665"/>
      <c r="B156" s="665"/>
      <c r="C156" s="665"/>
      <c r="D156" s="1"/>
      <c r="E156" s="1"/>
      <c r="F156" s="1"/>
      <c r="G156" s="656">
        <v>0</v>
      </c>
      <c r="H156" s="1">
        <f t="shared" si="8"/>
        <v>0.85</v>
      </c>
      <c r="I156" s="655">
        <f t="shared" si="9"/>
        <v>0</v>
      </c>
      <c r="J156" s="665"/>
      <c r="K156" s="665"/>
    </row>
    <row r="157" spans="1:11" hidden="1" x14ac:dyDescent="0.2">
      <c r="A157" s="665"/>
      <c r="B157" s="665"/>
      <c r="C157" s="665"/>
      <c r="D157" s="1"/>
      <c r="E157" s="1"/>
      <c r="F157" s="1"/>
      <c r="G157" s="656">
        <v>0</v>
      </c>
      <c r="H157" s="1">
        <f t="shared" si="8"/>
        <v>0.85</v>
      </c>
      <c r="I157" s="655">
        <f t="shared" si="9"/>
        <v>0</v>
      </c>
      <c r="J157" s="665"/>
      <c r="K157" s="665"/>
    </row>
    <row r="158" spans="1:11" hidden="1" x14ac:dyDescent="0.2">
      <c r="A158" s="665"/>
      <c r="B158" s="665"/>
      <c r="C158" s="665"/>
      <c r="D158" s="1"/>
      <c r="E158" s="1"/>
      <c r="F158" s="1"/>
      <c r="G158" s="656">
        <v>0</v>
      </c>
      <c r="H158" s="1">
        <f t="shared" si="8"/>
        <v>0.85</v>
      </c>
      <c r="I158" s="655">
        <f t="shared" si="9"/>
        <v>0</v>
      </c>
      <c r="J158" s="665"/>
      <c r="K158" s="665"/>
    </row>
    <row r="159" spans="1:11" hidden="1" x14ac:dyDescent="0.2">
      <c r="A159" s="665"/>
      <c r="B159" s="665"/>
      <c r="C159" s="665"/>
      <c r="D159" s="1"/>
      <c r="E159" s="1"/>
      <c r="F159" s="1"/>
      <c r="G159" s="656">
        <v>0</v>
      </c>
      <c r="H159" s="1">
        <f t="shared" si="8"/>
        <v>0.85</v>
      </c>
      <c r="I159" s="655">
        <f t="shared" si="9"/>
        <v>0</v>
      </c>
      <c r="J159" s="665"/>
      <c r="K159" s="665"/>
    </row>
    <row r="160" spans="1:11" hidden="1" x14ac:dyDescent="0.2">
      <c r="A160" s="665"/>
      <c r="B160" s="665"/>
      <c r="C160" s="665"/>
      <c r="D160" s="1"/>
      <c r="E160" s="1"/>
      <c r="F160" s="1"/>
      <c r="G160" s="656">
        <v>0</v>
      </c>
      <c r="H160" s="1">
        <f t="shared" si="8"/>
        <v>0.85</v>
      </c>
      <c r="I160" s="655">
        <f t="shared" si="9"/>
        <v>0</v>
      </c>
      <c r="J160" s="665"/>
      <c r="K160" s="665"/>
    </row>
    <row r="161" spans="1:11" hidden="1" x14ac:dyDescent="0.2">
      <c r="A161" s="665"/>
      <c r="B161" s="665"/>
      <c r="C161" s="665"/>
      <c r="D161" s="1"/>
      <c r="E161" s="1"/>
      <c r="F161" s="1"/>
      <c r="G161" s="656">
        <v>0</v>
      </c>
      <c r="H161" s="1">
        <f t="shared" si="8"/>
        <v>0.85</v>
      </c>
      <c r="I161" s="655">
        <f t="shared" si="9"/>
        <v>0</v>
      </c>
      <c r="J161" s="665"/>
      <c r="K161" s="665"/>
    </row>
    <row r="162" spans="1:11" hidden="1" x14ac:dyDescent="0.2">
      <c r="A162" s="665"/>
      <c r="B162" s="665"/>
      <c r="C162" s="665"/>
      <c r="D162" s="1"/>
      <c r="E162" s="1"/>
      <c r="F162" s="1"/>
      <c r="G162" s="656">
        <v>0</v>
      </c>
      <c r="H162" s="1">
        <f t="shared" si="8"/>
        <v>0.85</v>
      </c>
      <c r="I162" s="655">
        <f t="shared" si="9"/>
        <v>0</v>
      </c>
      <c r="J162" s="665"/>
      <c r="K162" s="665"/>
    </row>
    <row r="163" spans="1:11" hidden="1" x14ac:dyDescent="0.2">
      <c r="A163" s="665"/>
      <c r="B163" s="665"/>
      <c r="C163" s="665"/>
      <c r="D163" s="1"/>
      <c r="E163" s="1"/>
      <c r="F163" s="1"/>
      <c r="G163" s="656">
        <v>0</v>
      </c>
      <c r="H163" s="1">
        <f t="shared" si="8"/>
        <v>0.85</v>
      </c>
      <c r="I163" s="655">
        <f t="shared" si="9"/>
        <v>0</v>
      </c>
      <c r="J163" s="665"/>
      <c r="K163" s="665"/>
    </row>
    <row r="164" spans="1:11" hidden="1" x14ac:dyDescent="0.2">
      <c r="A164" s="665"/>
      <c r="B164" s="665"/>
      <c r="C164" s="665"/>
      <c r="D164" s="1"/>
      <c r="E164" s="1"/>
      <c r="F164" s="1"/>
      <c r="G164" s="656">
        <v>0</v>
      </c>
      <c r="H164" s="1">
        <f t="shared" si="8"/>
        <v>0.85</v>
      </c>
      <c r="I164" s="655">
        <f t="shared" si="9"/>
        <v>0</v>
      </c>
      <c r="J164" s="665"/>
      <c r="K164" s="665"/>
    </row>
    <row r="165" spans="1:11" hidden="1" x14ac:dyDescent="0.2">
      <c r="A165" s="665"/>
      <c r="B165" s="665"/>
      <c r="C165" s="665"/>
      <c r="D165" s="1"/>
      <c r="E165" s="1"/>
      <c r="F165" s="1"/>
      <c r="G165" s="656">
        <v>0</v>
      </c>
      <c r="H165" s="1">
        <f t="shared" si="8"/>
        <v>0.85</v>
      </c>
      <c r="I165" s="655">
        <f t="shared" si="9"/>
        <v>0</v>
      </c>
      <c r="J165" s="665"/>
      <c r="K165" s="665"/>
    </row>
    <row r="166" spans="1:11" hidden="1" x14ac:dyDescent="0.2">
      <c r="A166" s="665"/>
      <c r="B166" s="665"/>
      <c r="C166" s="665"/>
      <c r="D166" s="1"/>
      <c r="E166" s="1"/>
      <c r="F166" s="1"/>
      <c r="G166" s="656">
        <v>0</v>
      </c>
      <c r="H166" s="1">
        <f t="shared" si="8"/>
        <v>0.85</v>
      </c>
      <c r="I166" s="655">
        <f t="shared" si="9"/>
        <v>0</v>
      </c>
      <c r="J166" s="665"/>
      <c r="K166" s="665"/>
    </row>
    <row r="167" spans="1:11" hidden="1" x14ac:dyDescent="0.2">
      <c r="A167" s="665"/>
      <c r="B167" s="665"/>
      <c r="C167" s="665"/>
      <c r="D167" s="1"/>
      <c r="E167" s="1"/>
      <c r="F167" s="1"/>
      <c r="G167" s="656">
        <v>0</v>
      </c>
      <c r="H167" s="1">
        <f t="shared" si="8"/>
        <v>0.85</v>
      </c>
      <c r="I167" s="655">
        <f t="shared" si="9"/>
        <v>0</v>
      </c>
      <c r="J167" s="665"/>
      <c r="K167" s="665"/>
    </row>
    <row r="168" spans="1:11" hidden="1" x14ac:dyDescent="0.2">
      <c r="A168" s="665"/>
      <c r="B168" s="665"/>
      <c r="C168" s="665"/>
      <c r="D168" s="1"/>
      <c r="E168" s="1"/>
      <c r="F168" s="1"/>
      <c r="G168" s="656">
        <v>0</v>
      </c>
      <c r="H168" s="1">
        <f t="shared" si="8"/>
        <v>0.85</v>
      </c>
      <c r="I168" s="655">
        <f t="shared" si="9"/>
        <v>0</v>
      </c>
      <c r="J168" s="665"/>
      <c r="K168" s="665"/>
    </row>
    <row r="169" spans="1:11" hidden="1" x14ac:dyDescent="0.2">
      <c r="A169" s="665"/>
      <c r="B169" s="665"/>
      <c r="C169" s="665"/>
      <c r="D169" s="1"/>
      <c r="E169" s="1"/>
      <c r="F169" s="1"/>
      <c r="G169" s="656">
        <v>0</v>
      </c>
      <c r="H169" s="1">
        <f t="shared" si="8"/>
        <v>0.85</v>
      </c>
      <c r="I169" s="655">
        <f t="shared" si="9"/>
        <v>0</v>
      </c>
      <c r="J169" s="665"/>
      <c r="K169" s="665"/>
    </row>
    <row r="170" spans="1:11" x14ac:dyDescent="0.2">
      <c r="A170" s="665"/>
      <c r="B170" s="665"/>
      <c r="C170" s="665"/>
      <c r="D170" s="1"/>
      <c r="E170" s="1"/>
      <c r="F170" s="1"/>
      <c r="G170" s="656">
        <v>0</v>
      </c>
      <c r="H170" s="1">
        <f t="shared" si="8"/>
        <v>0.85</v>
      </c>
      <c r="I170" s="655">
        <f t="shared" si="9"/>
        <v>0</v>
      </c>
      <c r="J170" s="665"/>
      <c r="K170" s="665"/>
    </row>
    <row r="171" spans="1:11" x14ac:dyDescent="0.2">
      <c r="A171" s="657"/>
      <c r="B171" s="657"/>
      <c r="C171" s="657"/>
      <c r="D171" s="657"/>
      <c r="E171" s="657"/>
      <c r="F171" s="662" t="s">
        <v>279</v>
      </c>
      <c r="G171" s="657"/>
      <c r="H171" s="657"/>
      <c r="I171" s="658">
        <f>SUM(I138:I170)</f>
        <v>0</v>
      </c>
      <c r="J171" s="663">
        <f>B138+C138-I171</f>
        <v>0</v>
      </c>
      <c r="K171" s="664">
        <f>J171*$I$3</f>
        <v>0</v>
      </c>
    </row>
    <row r="172" spans="1:11" ht="25.5" x14ac:dyDescent="0.2">
      <c r="A172" s="609" t="str">
        <f>budget!A290</f>
        <v>FACULTY PER DIEM - last updated 6/2017</v>
      </c>
      <c r="B172" s="655">
        <f>budget!AD300</f>
        <v>0</v>
      </c>
      <c r="C172" s="655">
        <f>budget!AE300</f>
        <v>0</v>
      </c>
      <c r="D172" s="1"/>
      <c r="E172" s="1"/>
      <c r="F172" s="697" t="s">
        <v>297</v>
      </c>
      <c r="G172" s="656">
        <f>B172+C172</f>
        <v>0</v>
      </c>
      <c r="H172" s="656">
        <v>1</v>
      </c>
      <c r="I172" s="655">
        <f t="shared" ref="I172" si="10">G172/H172</f>
        <v>0</v>
      </c>
      <c r="J172" s="665"/>
      <c r="K172" s="665"/>
    </row>
    <row r="173" spans="1:11" x14ac:dyDescent="0.2">
      <c r="A173" s="657"/>
      <c r="B173" s="657"/>
      <c r="C173" s="657"/>
      <c r="D173" s="657"/>
      <c r="E173" s="657"/>
      <c r="F173" s="662" t="s">
        <v>280</v>
      </c>
      <c r="G173" s="657"/>
      <c r="H173" s="657"/>
      <c r="I173" s="658">
        <f>SUM(I172:I172)</f>
        <v>0</v>
      </c>
      <c r="J173" s="663">
        <f>B172+C172-I173</f>
        <v>0</v>
      </c>
      <c r="K173" s="664">
        <f>J173*$I$3</f>
        <v>0</v>
      </c>
    </row>
    <row r="174" spans="1:11" x14ac:dyDescent="0.2">
      <c r="A174" s="609" t="str">
        <f>budget!A160</f>
        <v>EXCURSIONS</v>
      </c>
      <c r="B174" s="655">
        <f>budget!AD239</f>
        <v>0</v>
      </c>
      <c r="C174" s="655">
        <f>budget!AE239</f>
        <v>0</v>
      </c>
      <c r="D174" s="1"/>
      <c r="E174" s="1"/>
      <c r="F174" s="1"/>
      <c r="G174" s="656">
        <v>0</v>
      </c>
      <c r="H174" s="1">
        <f t="shared" ref="H174:H235" si="11">$I$3</f>
        <v>0.85</v>
      </c>
      <c r="I174" s="655">
        <f t="shared" ref="I174:I235" si="12">G174/H174</f>
        <v>0</v>
      </c>
      <c r="J174" s="665"/>
      <c r="K174" s="665"/>
    </row>
    <row r="175" spans="1:11" x14ac:dyDescent="0.2">
      <c r="A175" s="665"/>
      <c r="B175" s="665"/>
      <c r="C175" s="665"/>
      <c r="D175" s="1"/>
      <c r="E175" s="1"/>
      <c r="F175" s="1"/>
      <c r="G175" s="656">
        <v>0</v>
      </c>
      <c r="H175" s="1">
        <f t="shared" si="11"/>
        <v>0.85</v>
      </c>
      <c r="I175" s="655">
        <f t="shared" si="12"/>
        <v>0</v>
      </c>
      <c r="J175" s="665"/>
      <c r="K175" s="665"/>
    </row>
    <row r="176" spans="1:11" x14ac:dyDescent="0.2">
      <c r="A176" s="665"/>
      <c r="B176" s="665"/>
      <c r="C176" s="665"/>
      <c r="D176" s="1"/>
      <c r="E176" s="1"/>
      <c r="F176" s="1"/>
      <c r="G176" s="656">
        <v>0</v>
      </c>
      <c r="H176" s="1">
        <f t="shared" si="11"/>
        <v>0.85</v>
      </c>
      <c r="I176" s="655">
        <f t="shared" si="12"/>
        <v>0</v>
      </c>
      <c r="J176" s="665"/>
      <c r="K176" s="665"/>
    </row>
    <row r="177" spans="1:11" x14ac:dyDescent="0.2">
      <c r="A177" s="665"/>
      <c r="B177" s="665"/>
      <c r="C177" s="665"/>
      <c r="D177" s="1"/>
      <c r="E177" s="1"/>
      <c r="F177" s="1"/>
      <c r="G177" s="656">
        <v>0</v>
      </c>
      <c r="H177" s="1">
        <f t="shared" si="11"/>
        <v>0.85</v>
      </c>
      <c r="I177" s="655">
        <f t="shared" si="12"/>
        <v>0</v>
      </c>
      <c r="J177" s="665"/>
      <c r="K177" s="665"/>
    </row>
    <row r="178" spans="1:11" x14ac:dyDescent="0.2">
      <c r="A178" s="665"/>
      <c r="B178" s="665"/>
      <c r="C178" s="665"/>
      <c r="D178" s="1"/>
      <c r="E178" s="1"/>
      <c r="F178" s="1"/>
      <c r="G178" s="656">
        <v>0</v>
      </c>
      <c r="H178" s="1">
        <f t="shared" si="11"/>
        <v>0.85</v>
      </c>
      <c r="I178" s="655">
        <f t="shared" si="12"/>
        <v>0</v>
      </c>
      <c r="J178" s="665"/>
      <c r="K178" s="665"/>
    </row>
    <row r="179" spans="1:11" x14ac:dyDescent="0.2">
      <c r="A179" s="665"/>
      <c r="B179" s="665"/>
      <c r="C179" s="665"/>
      <c r="D179" s="1"/>
      <c r="E179" s="1"/>
      <c r="F179" s="1"/>
      <c r="G179" s="656">
        <v>0</v>
      </c>
      <c r="H179" s="1">
        <f t="shared" si="11"/>
        <v>0.85</v>
      </c>
      <c r="I179" s="655">
        <f t="shared" si="12"/>
        <v>0</v>
      </c>
      <c r="J179" s="665"/>
      <c r="K179" s="665"/>
    </row>
    <row r="180" spans="1:11" x14ac:dyDescent="0.2">
      <c r="A180" s="665"/>
      <c r="B180" s="665"/>
      <c r="C180" s="665"/>
      <c r="D180" s="1"/>
      <c r="E180" s="1"/>
      <c r="F180" s="1"/>
      <c r="G180" s="656">
        <v>0</v>
      </c>
      <c r="H180" s="1">
        <f t="shared" si="11"/>
        <v>0.85</v>
      </c>
      <c r="I180" s="655">
        <f t="shared" si="12"/>
        <v>0</v>
      </c>
      <c r="J180" s="665"/>
      <c r="K180" s="665"/>
    </row>
    <row r="181" spans="1:11" x14ac:dyDescent="0.2">
      <c r="A181" s="665"/>
      <c r="B181" s="665"/>
      <c r="C181" s="665"/>
      <c r="D181" s="1"/>
      <c r="E181" s="1"/>
      <c r="F181" s="1"/>
      <c r="G181" s="656">
        <v>0</v>
      </c>
      <c r="H181" s="1">
        <f t="shared" si="11"/>
        <v>0.85</v>
      </c>
      <c r="I181" s="655">
        <f t="shared" si="12"/>
        <v>0</v>
      </c>
      <c r="J181" s="665"/>
      <c r="K181" s="665"/>
    </row>
    <row r="182" spans="1:11" x14ac:dyDescent="0.2">
      <c r="A182" s="665"/>
      <c r="B182" s="665"/>
      <c r="C182" s="665"/>
      <c r="D182" s="1"/>
      <c r="E182" s="1"/>
      <c r="F182" s="1"/>
      <c r="G182" s="656">
        <v>0</v>
      </c>
      <c r="H182" s="1">
        <f t="shared" si="11"/>
        <v>0.85</v>
      </c>
      <c r="I182" s="655">
        <f t="shared" si="12"/>
        <v>0</v>
      </c>
      <c r="J182" s="665"/>
      <c r="K182" s="665"/>
    </row>
    <row r="183" spans="1:11" x14ac:dyDescent="0.2">
      <c r="A183" s="665"/>
      <c r="B183" s="665"/>
      <c r="C183" s="665"/>
      <c r="D183" s="1"/>
      <c r="E183" s="1"/>
      <c r="F183" s="1"/>
      <c r="G183" s="656">
        <v>0</v>
      </c>
      <c r="H183" s="1">
        <f t="shared" si="11"/>
        <v>0.85</v>
      </c>
      <c r="I183" s="655">
        <f t="shared" si="12"/>
        <v>0</v>
      </c>
      <c r="J183" s="665"/>
      <c r="K183" s="665"/>
    </row>
    <row r="184" spans="1:11" x14ac:dyDescent="0.2">
      <c r="A184" s="665"/>
      <c r="B184" s="665"/>
      <c r="C184" s="665"/>
      <c r="D184" s="1"/>
      <c r="E184" s="1"/>
      <c r="F184" s="1"/>
      <c r="G184" s="656">
        <v>0</v>
      </c>
      <c r="H184" s="1">
        <f t="shared" si="11"/>
        <v>0.85</v>
      </c>
      <c r="I184" s="655">
        <f t="shared" si="12"/>
        <v>0</v>
      </c>
      <c r="J184" s="665"/>
      <c r="K184" s="665"/>
    </row>
    <row r="185" spans="1:11" x14ac:dyDescent="0.2">
      <c r="A185" s="665"/>
      <c r="B185" s="665"/>
      <c r="C185" s="665"/>
      <c r="D185" s="1"/>
      <c r="E185" s="1"/>
      <c r="F185" s="1"/>
      <c r="G185" s="656">
        <v>0</v>
      </c>
      <c r="H185" s="1">
        <f t="shared" si="11"/>
        <v>0.85</v>
      </c>
      <c r="I185" s="655">
        <f t="shared" si="12"/>
        <v>0</v>
      </c>
      <c r="J185" s="665"/>
      <c r="K185" s="665"/>
    </row>
    <row r="186" spans="1:11" x14ac:dyDescent="0.2">
      <c r="A186" s="665"/>
      <c r="B186" s="665"/>
      <c r="C186" s="665"/>
      <c r="D186" s="1"/>
      <c r="E186" s="1"/>
      <c r="F186" s="1"/>
      <c r="G186" s="656">
        <v>0</v>
      </c>
      <c r="H186" s="1">
        <f t="shared" si="11"/>
        <v>0.85</v>
      </c>
      <c r="I186" s="655">
        <f t="shared" si="12"/>
        <v>0</v>
      </c>
      <c r="J186" s="665"/>
      <c r="K186" s="665"/>
    </row>
    <row r="187" spans="1:11" x14ac:dyDescent="0.2">
      <c r="A187" s="665"/>
      <c r="B187" s="665"/>
      <c r="C187" s="665"/>
      <c r="D187" s="1"/>
      <c r="E187" s="1"/>
      <c r="F187" s="1"/>
      <c r="G187" s="656">
        <v>0</v>
      </c>
      <c r="H187" s="1">
        <f t="shared" si="11"/>
        <v>0.85</v>
      </c>
      <c r="I187" s="655">
        <f t="shared" si="12"/>
        <v>0</v>
      </c>
      <c r="J187" s="665"/>
      <c r="K187" s="665"/>
    </row>
    <row r="188" spans="1:11" x14ac:dyDescent="0.2">
      <c r="A188" s="665"/>
      <c r="B188" s="665"/>
      <c r="C188" s="665"/>
      <c r="D188" s="1"/>
      <c r="E188" s="1"/>
      <c r="F188" s="1"/>
      <c r="G188" s="656">
        <v>0</v>
      </c>
      <c r="H188" s="1">
        <f t="shared" si="11"/>
        <v>0.85</v>
      </c>
      <c r="I188" s="655">
        <f t="shared" si="12"/>
        <v>0</v>
      </c>
      <c r="J188" s="665"/>
      <c r="K188" s="665"/>
    </row>
    <row r="189" spans="1:11" x14ac:dyDescent="0.2">
      <c r="A189" s="665"/>
      <c r="B189" s="665"/>
      <c r="C189" s="665"/>
      <c r="D189" s="1"/>
      <c r="E189" s="1"/>
      <c r="F189" s="1"/>
      <c r="G189" s="656">
        <v>0</v>
      </c>
      <c r="H189" s="1">
        <f t="shared" si="11"/>
        <v>0.85</v>
      </c>
      <c r="I189" s="655">
        <f t="shared" si="12"/>
        <v>0</v>
      </c>
      <c r="J189" s="665"/>
      <c r="K189" s="665"/>
    </row>
    <row r="190" spans="1:11" hidden="1" x14ac:dyDescent="0.2">
      <c r="A190" s="665"/>
      <c r="B190" s="665"/>
      <c r="C190" s="665"/>
      <c r="D190" s="1"/>
      <c r="E190" s="1"/>
      <c r="F190" s="1"/>
      <c r="G190" s="656">
        <v>0</v>
      </c>
      <c r="H190" s="1">
        <f t="shared" si="11"/>
        <v>0.85</v>
      </c>
      <c r="I190" s="655">
        <f t="shared" si="12"/>
        <v>0</v>
      </c>
      <c r="J190" s="665"/>
      <c r="K190" s="665"/>
    </row>
    <row r="191" spans="1:11" hidden="1" x14ac:dyDescent="0.2">
      <c r="A191" s="665"/>
      <c r="B191" s="665"/>
      <c r="C191" s="665"/>
      <c r="D191" s="1"/>
      <c r="E191" s="1"/>
      <c r="F191" s="1"/>
      <c r="G191" s="656">
        <v>0</v>
      </c>
      <c r="H191" s="1">
        <f t="shared" si="11"/>
        <v>0.85</v>
      </c>
      <c r="I191" s="655">
        <f t="shared" si="12"/>
        <v>0</v>
      </c>
      <c r="J191" s="665"/>
      <c r="K191" s="665"/>
    </row>
    <row r="192" spans="1:11" hidden="1" x14ac:dyDescent="0.2">
      <c r="A192" s="665"/>
      <c r="B192" s="665"/>
      <c r="C192" s="665"/>
      <c r="D192" s="1"/>
      <c r="E192" s="1"/>
      <c r="F192" s="1"/>
      <c r="G192" s="656">
        <v>0</v>
      </c>
      <c r="H192" s="1">
        <f t="shared" si="11"/>
        <v>0.85</v>
      </c>
      <c r="I192" s="655">
        <f t="shared" si="12"/>
        <v>0</v>
      </c>
      <c r="J192" s="665"/>
      <c r="K192" s="665"/>
    </row>
    <row r="193" spans="1:11" hidden="1" x14ac:dyDescent="0.2">
      <c r="A193" s="665"/>
      <c r="B193" s="665"/>
      <c r="C193" s="665"/>
      <c r="D193" s="1"/>
      <c r="E193" s="1"/>
      <c r="F193" s="1"/>
      <c r="G193" s="656">
        <v>0</v>
      </c>
      <c r="H193" s="1">
        <f t="shared" si="11"/>
        <v>0.85</v>
      </c>
      <c r="I193" s="655">
        <f t="shared" si="12"/>
        <v>0</v>
      </c>
      <c r="J193" s="665"/>
      <c r="K193" s="665"/>
    </row>
    <row r="194" spans="1:11" hidden="1" x14ac:dyDescent="0.2">
      <c r="A194" s="665"/>
      <c r="B194" s="665"/>
      <c r="C194" s="665"/>
      <c r="D194" s="1"/>
      <c r="E194" s="1"/>
      <c r="F194" s="1"/>
      <c r="G194" s="656">
        <v>0</v>
      </c>
      <c r="H194" s="1">
        <f t="shared" si="11"/>
        <v>0.85</v>
      </c>
      <c r="I194" s="655">
        <f t="shared" si="12"/>
        <v>0</v>
      </c>
      <c r="J194" s="665"/>
      <c r="K194" s="665"/>
    </row>
    <row r="195" spans="1:11" hidden="1" x14ac:dyDescent="0.2">
      <c r="A195" s="665"/>
      <c r="B195" s="665"/>
      <c r="C195" s="665"/>
      <c r="D195" s="1"/>
      <c r="E195" s="1"/>
      <c r="F195" s="1"/>
      <c r="G195" s="656">
        <v>0</v>
      </c>
      <c r="H195" s="1">
        <f t="shared" si="11"/>
        <v>0.85</v>
      </c>
      <c r="I195" s="655">
        <f t="shared" si="12"/>
        <v>0</v>
      </c>
      <c r="J195" s="665"/>
      <c r="K195" s="665"/>
    </row>
    <row r="196" spans="1:11" hidden="1" x14ac:dyDescent="0.2">
      <c r="A196" s="665"/>
      <c r="B196" s="665"/>
      <c r="C196" s="665"/>
      <c r="D196" s="1"/>
      <c r="E196" s="1"/>
      <c r="F196" s="1"/>
      <c r="G196" s="656">
        <v>0</v>
      </c>
      <c r="H196" s="1">
        <f t="shared" si="11"/>
        <v>0.85</v>
      </c>
      <c r="I196" s="655">
        <f t="shared" si="12"/>
        <v>0</v>
      </c>
      <c r="J196" s="665"/>
      <c r="K196" s="665"/>
    </row>
    <row r="197" spans="1:11" hidden="1" x14ac:dyDescent="0.2">
      <c r="A197" s="665"/>
      <c r="B197" s="665"/>
      <c r="C197" s="665"/>
      <c r="D197" s="1"/>
      <c r="E197" s="1"/>
      <c r="F197" s="1"/>
      <c r="G197" s="656">
        <v>0</v>
      </c>
      <c r="H197" s="1">
        <f t="shared" si="11"/>
        <v>0.85</v>
      </c>
      <c r="I197" s="655">
        <f t="shared" si="12"/>
        <v>0</v>
      </c>
      <c r="J197" s="665"/>
      <c r="K197" s="665"/>
    </row>
    <row r="198" spans="1:11" hidden="1" x14ac:dyDescent="0.2">
      <c r="A198" s="665"/>
      <c r="B198" s="665"/>
      <c r="C198" s="665"/>
      <c r="D198" s="1"/>
      <c r="E198" s="1"/>
      <c r="F198" s="1"/>
      <c r="G198" s="656">
        <v>0</v>
      </c>
      <c r="H198" s="1">
        <f t="shared" si="11"/>
        <v>0.85</v>
      </c>
      <c r="I198" s="655">
        <f t="shared" si="12"/>
        <v>0</v>
      </c>
      <c r="J198" s="665"/>
      <c r="K198" s="665"/>
    </row>
    <row r="199" spans="1:11" hidden="1" x14ac:dyDescent="0.2">
      <c r="A199" s="665"/>
      <c r="B199" s="665"/>
      <c r="C199" s="665"/>
      <c r="D199" s="1"/>
      <c r="E199" s="1"/>
      <c r="F199" s="1"/>
      <c r="G199" s="656">
        <v>0</v>
      </c>
      <c r="H199" s="1">
        <f t="shared" si="11"/>
        <v>0.85</v>
      </c>
      <c r="I199" s="655">
        <f t="shared" si="12"/>
        <v>0</v>
      </c>
      <c r="J199" s="665"/>
      <c r="K199" s="665"/>
    </row>
    <row r="200" spans="1:11" hidden="1" x14ac:dyDescent="0.2">
      <c r="A200" s="665"/>
      <c r="B200" s="665"/>
      <c r="C200" s="665"/>
      <c r="D200" s="1"/>
      <c r="E200" s="1"/>
      <c r="F200" s="1"/>
      <c r="G200" s="656">
        <v>0</v>
      </c>
      <c r="H200" s="1">
        <f t="shared" si="11"/>
        <v>0.85</v>
      </c>
      <c r="I200" s="655">
        <f t="shared" si="12"/>
        <v>0</v>
      </c>
      <c r="J200" s="665"/>
      <c r="K200" s="665"/>
    </row>
    <row r="201" spans="1:11" hidden="1" x14ac:dyDescent="0.2">
      <c r="A201" s="665"/>
      <c r="B201" s="665"/>
      <c r="C201" s="665"/>
      <c r="D201" s="1"/>
      <c r="E201" s="1"/>
      <c r="F201" s="1"/>
      <c r="G201" s="656">
        <v>0</v>
      </c>
      <c r="H201" s="1">
        <f t="shared" si="11"/>
        <v>0.85</v>
      </c>
      <c r="I201" s="655">
        <f t="shared" si="12"/>
        <v>0</v>
      </c>
      <c r="J201" s="665"/>
      <c r="K201" s="665"/>
    </row>
    <row r="202" spans="1:11" hidden="1" x14ac:dyDescent="0.2">
      <c r="A202" s="665"/>
      <c r="B202" s="665"/>
      <c r="C202" s="665"/>
      <c r="D202" s="1"/>
      <c r="E202" s="1"/>
      <c r="F202" s="1"/>
      <c r="G202" s="656">
        <v>0</v>
      </c>
      <c r="H202" s="1">
        <f t="shared" si="11"/>
        <v>0.85</v>
      </c>
      <c r="I202" s="655">
        <f t="shared" si="12"/>
        <v>0</v>
      </c>
      <c r="J202" s="665"/>
      <c r="K202" s="665"/>
    </row>
    <row r="203" spans="1:11" hidden="1" x14ac:dyDescent="0.2">
      <c r="A203" s="665"/>
      <c r="B203" s="665"/>
      <c r="C203" s="665"/>
      <c r="D203" s="1"/>
      <c r="E203" s="1"/>
      <c r="F203" s="1"/>
      <c r="G203" s="656">
        <v>0</v>
      </c>
      <c r="H203" s="1">
        <f t="shared" si="11"/>
        <v>0.85</v>
      </c>
      <c r="I203" s="655">
        <f t="shared" si="12"/>
        <v>0</v>
      </c>
      <c r="J203" s="665"/>
      <c r="K203" s="665"/>
    </row>
    <row r="204" spans="1:11" hidden="1" x14ac:dyDescent="0.2">
      <c r="A204" s="665"/>
      <c r="B204" s="665"/>
      <c r="C204" s="665"/>
      <c r="D204" s="1"/>
      <c r="E204" s="1"/>
      <c r="F204" s="1"/>
      <c r="G204" s="656">
        <v>0</v>
      </c>
      <c r="H204" s="1">
        <f t="shared" si="11"/>
        <v>0.85</v>
      </c>
      <c r="I204" s="655">
        <f t="shared" si="12"/>
        <v>0</v>
      </c>
      <c r="J204" s="665"/>
      <c r="K204" s="665"/>
    </row>
    <row r="205" spans="1:11" hidden="1" x14ac:dyDescent="0.2">
      <c r="A205" s="665"/>
      <c r="B205" s="665"/>
      <c r="C205" s="665"/>
      <c r="D205" s="1"/>
      <c r="E205" s="1"/>
      <c r="F205" s="1"/>
      <c r="G205" s="656">
        <v>0</v>
      </c>
      <c r="H205" s="1">
        <f t="shared" si="11"/>
        <v>0.85</v>
      </c>
      <c r="I205" s="655">
        <f t="shared" si="12"/>
        <v>0</v>
      </c>
      <c r="J205" s="665"/>
      <c r="K205" s="665"/>
    </row>
    <row r="206" spans="1:11" hidden="1" x14ac:dyDescent="0.2">
      <c r="A206" s="665"/>
      <c r="B206" s="665"/>
      <c r="C206" s="665"/>
      <c r="D206" s="1"/>
      <c r="E206" s="1"/>
      <c r="F206" s="1"/>
      <c r="G206" s="656">
        <v>0</v>
      </c>
      <c r="H206" s="1">
        <f t="shared" si="11"/>
        <v>0.85</v>
      </c>
      <c r="I206" s="655">
        <f t="shared" si="12"/>
        <v>0</v>
      </c>
      <c r="J206" s="665"/>
      <c r="K206" s="665"/>
    </row>
    <row r="207" spans="1:11" hidden="1" x14ac:dyDescent="0.2">
      <c r="A207" s="665"/>
      <c r="B207" s="665"/>
      <c r="C207" s="665"/>
      <c r="D207" s="1"/>
      <c r="E207" s="1"/>
      <c r="F207" s="1"/>
      <c r="G207" s="656">
        <v>0</v>
      </c>
      <c r="H207" s="1">
        <f t="shared" si="11"/>
        <v>0.85</v>
      </c>
      <c r="I207" s="655">
        <f t="shared" si="12"/>
        <v>0</v>
      </c>
      <c r="J207" s="665"/>
      <c r="K207" s="665"/>
    </row>
    <row r="208" spans="1:11" hidden="1" x14ac:dyDescent="0.2">
      <c r="A208" s="665"/>
      <c r="B208" s="665"/>
      <c r="C208" s="665"/>
      <c r="D208" s="1"/>
      <c r="E208" s="1"/>
      <c r="F208" s="1"/>
      <c r="G208" s="656">
        <v>0</v>
      </c>
      <c r="H208" s="1">
        <f t="shared" si="11"/>
        <v>0.85</v>
      </c>
      <c r="I208" s="655">
        <f t="shared" si="12"/>
        <v>0</v>
      </c>
      <c r="J208" s="665"/>
      <c r="K208" s="665"/>
    </row>
    <row r="209" spans="1:11" hidden="1" x14ac:dyDescent="0.2">
      <c r="A209" s="665"/>
      <c r="B209" s="665"/>
      <c r="C209" s="665"/>
      <c r="D209" s="1"/>
      <c r="E209" s="1"/>
      <c r="F209" s="1"/>
      <c r="G209" s="656">
        <v>0</v>
      </c>
      <c r="H209" s="1">
        <f t="shared" si="11"/>
        <v>0.85</v>
      </c>
      <c r="I209" s="655">
        <f t="shared" si="12"/>
        <v>0</v>
      </c>
      <c r="J209" s="665"/>
      <c r="K209" s="665"/>
    </row>
    <row r="210" spans="1:11" hidden="1" x14ac:dyDescent="0.2">
      <c r="A210" s="665"/>
      <c r="B210" s="665"/>
      <c r="C210" s="665"/>
      <c r="D210" s="1"/>
      <c r="E210" s="1"/>
      <c r="F210" s="1"/>
      <c r="G210" s="656">
        <v>0</v>
      </c>
      <c r="H210" s="1">
        <f t="shared" si="11"/>
        <v>0.85</v>
      </c>
      <c r="I210" s="655">
        <f t="shared" si="12"/>
        <v>0</v>
      </c>
      <c r="J210" s="665"/>
      <c r="K210" s="665"/>
    </row>
    <row r="211" spans="1:11" hidden="1" x14ac:dyDescent="0.2">
      <c r="A211" s="665"/>
      <c r="B211" s="665"/>
      <c r="C211" s="665"/>
      <c r="D211" s="1"/>
      <c r="E211" s="1"/>
      <c r="F211" s="1"/>
      <c r="G211" s="656">
        <v>0</v>
      </c>
      <c r="H211" s="1">
        <f t="shared" si="11"/>
        <v>0.85</v>
      </c>
      <c r="I211" s="655">
        <f t="shared" si="12"/>
        <v>0</v>
      </c>
      <c r="J211" s="665"/>
      <c r="K211" s="665"/>
    </row>
    <row r="212" spans="1:11" hidden="1" x14ac:dyDescent="0.2">
      <c r="A212" s="665"/>
      <c r="B212" s="665"/>
      <c r="C212" s="665"/>
      <c r="D212" s="1"/>
      <c r="E212" s="1"/>
      <c r="F212" s="1"/>
      <c r="G212" s="656">
        <v>0</v>
      </c>
      <c r="H212" s="1">
        <f t="shared" si="11"/>
        <v>0.85</v>
      </c>
      <c r="I212" s="655">
        <f t="shared" si="12"/>
        <v>0</v>
      </c>
      <c r="J212" s="665"/>
      <c r="K212" s="665"/>
    </row>
    <row r="213" spans="1:11" hidden="1" x14ac:dyDescent="0.2">
      <c r="A213" s="665"/>
      <c r="B213" s="665"/>
      <c r="C213" s="665"/>
      <c r="D213" s="1"/>
      <c r="E213" s="1"/>
      <c r="F213" s="1"/>
      <c r="G213" s="656">
        <v>0</v>
      </c>
      <c r="H213" s="1">
        <f t="shared" si="11"/>
        <v>0.85</v>
      </c>
      <c r="I213" s="655">
        <f t="shared" si="12"/>
        <v>0</v>
      </c>
      <c r="J213" s="665"/>
      <c r="K213" s="665"/>
    </row>
    <row r="214" spans="1:11" hidden="1" x14ac:dyDescent="0.2">
      <c r="A214" s="665"/>
      <c r="B214" s="665"/>
      <c r="C214" s="665"/>
      <c r="D214" s="1"/>
      <c r="E214" s="1"/>
      <c r="F214" s="1"/>
      <c r="G214" s="656">
        <v>0</v>
      </c>
      <c r="H214" s="1">
        <f t="shared" si="11"/>
        <v>0.85</v>
      </c>
      <c r="I214" s="655">
        <f t="shared" si="12"/>
        <v>0</v>
      </c>
      <c r="J214" s="665"/>
      <c r="K214" s="665"/>
    </row>
    <row r="215" spans="1:11" hidden="1" x14ac:dyDescent="0.2">
      <c r="A215" s="665"/>
      <c r="B215" s="665"/>
      <c r="C215" s="665"/>
      <c r="D215" s="1"/>
      <c r="E215" s="1"/>
      <c r="F215" s="1"/>
      <c r="G215" s="656">
        <v>0</v>
      </c>
      <c r="H215" s="1">
        <f t="shared" si="11"/>
        <v>0.85</v>
      </c>
      <c r="I215" s="655">
        <f t="shared" si="12"/>
        <v>0</v>
      </c>
      <c r="J215" s="665"/>
      <c r="K215" s="665"/>
    </row>
    <row r="216" spans="1:11" hidden="1" x14ac:dyDescent="0.2">
      <c r="A216" s="665"/>
      <c r="B216" s="665"/>
      <c r="C216" s="665"/>
      <c r="D216" s="1"/>
      <c r="E216" s="1"/>
      <c r="F216" s="1"/>
      <c r="G216" s="656">
        <v>0</v>
      </c>
      <c r="H216" s="1">
        <f t="shared" si="11"/>
        <v>0.85</v>
      </c>
      <c r="I216" s="655">
        <f t="shared" si="12"/>
        <v>0</v>
      </c>
      <c r="J216" s="665"/>
      <c r="K216" s="665"/>
    </row>
    <row r="217" spans="1:11" hidden="1" x14ac:dyDescent="0.2">
      <c r="A217" s="665"/>
      <c r="B217" s="665"/>
      <c r="C217" s="665"/>
      <c r="D217" s="1"/>
      <c r="E217" s="1"/>
      <c r="F217" s="1"/>
      <c r="G217" s="656">
        <v>0</v>
      </c>
      <c r="H217" s="1">
        <f t="shared" si="11"/>
        <v>0.85</v>
      </c>
      <c r="I217" s="655">
        <f t="shared" si="12"/>
        <v>0</v>
      </c>
      <c r="J217" s="665"/>
      <c r="K217" s="665"/>
    </row>
    <row r="218" spans="1:11" hidden="1" x14ac:dyDescent="0.2">
      <c r="A218" s="665"/>
      <c r="B218" s="665"/>
      <c r="C218" s="665"/>
      <c r="D218" s="1"/>
      <c r="E218" s="1"/>
      <c r="F218" s="1"/>
      <c r="G218" s="656">
        <v>0</v>
      </c>
      <c r="H218" s="1">
        <f t="shared" si="11"/>
        <v>0.85</v>
      </c>
      <c r="I218" s="655">
        <f t="shared" si="12"/>
        <v>0</v>
      </c>
      <c r="J218" s="665"/>
      <c r="K218" s="665"/>
    </row>
    <row r="219" spans="1:11" hidden="1" x14ac:dyDescent="0.2">
      <c r="A219" s="665"/>
      <c r="B219" s="665"/>
      <c r="C219" s="665"/>
      <c r="D219" s="1"/>
      <c r="E219" s="1"/>
      <c r="F219" s="1"/>
      <c r="G219" s="656">
        <v>0</v>
      </c>
      <c r="H219" s="1">
        <f t="shared" si="11"/>
        <v>0.85</v>
      </c>
      <c r="I219" s="655">
        <f t="shared" si="12"/>
        <v>0</v>
      </c>
      <c r="J219" s="665"/>
      <c r="K219" s="665"/>
    </row>
    <row r="220" spans="1:11" hidden="1" x14ac:dyDescent="0.2">
      <c r="A220" s="665"/>
      <c r="B220" s="665"/>
      <c r="C220" s="665"/>
      <c r="D220" s="1"/>
      <c r="E220" s="1"/>
      <c r="F220" s="1"/>
      <c r="G220" s="656">
        <v>0</v>
      </c>
      <c r="H220" s="1">
        <f t="shared" si="11"/>
        <v>0.85</v>
      </c>
      <c r="I220" s="655">
        <f t="shared" si="12"/>
        <v>0</v>
      </c>
      <c r="J220" s="665"/>
      <c r="K220" s="665"/>
    </row>
    <row r="221" spans="1:11" hidden="1" x14ac:dyDescent="0.2">
      <c r="A221" s="665"/>
      <c r="B221" s="665"/>
      <c r="C221" s="665"/>
      <c r="D221" s="1"/>
      <c r="E221" s="1"/>
      <c r="F221" s="1"/>
      <c r="G221" s="656">
        <v>0</v>
      </c>
      <c r="H221" s="1">
        <f t="shared" si="11"/>
        <v>0.85</v>
      </c>
      <c r="I221" s="655">
        <f t="shared" si="12"/>
        <v>0</v>
      </c>
      <c r="J221" s="665"/>
      <c r="K221" s="665"/>
    </row>
    <row r="222" spans="1:11" hidden="1" x14ac:dyDescent="0.2">
      <c r="A222" s="665"/>
      <c r="B222" s="665"/>
      <c r="C222" s="665"/>
      <c r="D222" s="1"/>
      <c r="E222" s="1"/>
      <c r="F222" s="1"/>
      <c r="G222" s="656">
        <v>0</v>
      </c>
      <c r="H222" s="1">
        <f t="shared" si="11"/>
        <v>0.85</v>
      </c>
      <c r="I222" s="655">
        <f t="shared" si="12"/>
        <v>0</v>
      </c>
      <c r="J222" s="665"/>
      <c r="K222" s="665"/>
    </row>
    <row r="223" spans="1:11" hidden="1" x14ac:dyDescent="0.2">
      <c r="A223" s="665"/>
      <c r="B223" s="665"/>
      <c r="C223" s="665"/>
      <c r="D223" s="1"/>
      <c r="E223" s="1"/>
      <c r="F223" s="1"/>
      <c r="G223" s="656">
        <v>0</v>
      </c>
      <c r="H223" s="1">
        <f t="shared" si="11"/>
        <v>0.85</v>
      </c>
      <c r="I223" s="655">
        <f t="shared" si="12"/>
        <v>0</v>
      </c>
      <c r="J223" s="665"/>
      <c r="K223" s="665"/>
    </row>
    <row r="224" spans="1:11" hidden="1" x14ac:dyDescent="0.2">
      <c r="A224" s="665"/>
      <c r="B224" s="665"/>
      <c r="C224" s="665"/>
      <c r="D224" s="1"/>
      <c r="E224" s="1"/>
      <c r="F224" s="1"/>
      <c r="G224" s="656">
        <v>0</v>
      </c>
      <c r="H224" s="1">
        <f t="shared" si="11"/>
        <v>0.85</v>
      </c>
      <c r="I224" s="655">
        <f t="shared" si="12"/>
        <v>0</v>
      </c>
      <c r="J224" s="665"/>
      <c r="K224" s="665"/>
    </row>
    <row r="225" spans="1:11" hidden="1" x14ac:dyDescent="0.2">
      <c r="A225" s="665"/>
      <c r="B225" s="665"/>
      <c r="C225" s="665"/>
      <c r="D225" s="1"/>
      <c r="E225" s="1"/>
      <c r="F225" s="1"/>
      <c r="G225" s="656">
        <v>0</v>
      </c>
      <c r="H225" s="1">
        <f t="shared" si="11"/>
        <v>0.85</v>
      </c>
      <c r="I225" s="655">
        <f t="shared" si="12"/>
        <v>0</v>
      </c>
      <c r="J225" s="665"/>
      <c r="K225" s="665"/>
    </row>
    <row r="226" spans="1:11" hidden="1" x14ac:dyDescent="0.2">
      <c r="A226" s="665"/>
      <c r="B226" s="665"/>
      <c r="C226" s="665"/>
      <c r="D226" s="1"/>
      <c r="E226" s="1"/>
      <c r="F226" s="1"/>
      <c r="G226" s="656">
        <v>0</v>
      </c>
      <c r="H226" s="1">
        <f t="shared" si="11"/>
        <v>0.85</v>
      </c>
      <c r="I226" s="655">
        <f t="shared" si="12"/>
        <v>0</v>
      </c>
      <c r="J226" s="665"/>
      <c r="K226" s="665"/>
    </row>
    <row r="227" spans="1:11" hidden="1" x14ac:dyDescent="0.2">
      <c r="A227" s="665"/>
      <c r="B227" s="665"/>
      <c r="C227" s="665"/>
      <c r="D227" s="1"/>
      <c r="E227" s="1"/>
      <c r="F227" s="1"/>
      <c r="G227" s="656">
        <v>0</v>
      </c>
      <c r="H227" s="1">
        <f t="shared" si="11"/>
        <v>0.85</v>
      </c>
      <c r="I227" s="655">
        <f t="shared" si="12"/>
        <v>0</v>
      </c>
      <c r="J227" s="665"/>
      <c r="K227" s="665"/>
    </row>
    <row r="228" spans="1:11" hidden="1" x14ac:dyDescent="0.2">
      <c r="A228" s="665"/>
      <c r="B228" s="665"/>
      <c r="C228" s="665"/>
      <c r="D228" s="1"/>
      <c r="E228" s="1"/>
      <c r="F228" s="1"/>
      <c r="G228" s="656">
        <v>0</v>
      </c>
      <c r="H228" s="1">
        <f t="shared" si="11"/>
        <v>0.85</v>
      </c>
      <c r="I228" s="655">
        <f t="shared" si="12"/>
        <v>0</v>
      </c>
      <c r="J228" s="665"/>
      <c r="K228" s="665"/>
    </row>
    <row r="229" spans="1:11" hidden="1" x14ac:dyDescent="0.2">
      <c r="A229" s="665"/>
      <c r="B229" s="665"/>
      <c r="C229" s="665"/>
      <c r="D229" s="1"/>
      <c r="E229" s="1"/>
      <c r="F229" s="1"/>
      <c r="G229" s="656">
        <v>0</v>
      </c>
      <c r="H229" s="1">
        <f t="shared" si="11"/>
        <v>0.85</v>
      </c>
      <c r="I229" s="655">
        <f t="shared" si="12"/>
        <v>0</v>
      </c>
      <c r="J229" s="665"/>
      <c r="K229" s="665"/>
    </row>
    <row r="230" spans="1:11" hidden="1" x14ac:dyDescent="0.2">
      <c r="A230" s="665"/>
      <c r="B230" s="665"/>
      <c r="C230" s="665"/>
      <c r="D230" s="1"/>
      <c r="E230" s="1"/>
      <c r="F230" s="1"/>
      <c r="G230" s="656">
        <v>0</v>
      </c>
      <c r="H230" s="1">
        <f t="shared" si="11"/>
        <v>0.85</v>
      </c>
      <c r="I230" s="655">
        <f t="shared" si="12"/>
        <v>0</v>
      </c>
      <c r="J230" s="665"/>
      <c r="K230" s="665"/>
    </row>
    <row r="231" spans="1:11" hidden="1" x14ac:dyDescent="0.2">
      <c r="A231" s="665"/>
      <c r="B231" s="665"/>
      <c r="C231" s="665"/>
      <c r="D231" s="1"/>
      <c r="E231" s="1"/>
      <c r="F231" s="1"/>
      <c r="G231" s="656">
        <v>0</v>
      </c>
      <c r="H231" s="1">
        <f t="shared" si="11"/>
        <v>0.85</v>
      </c>
      <c r="I231" s="655">
        <f t="shared" si="12"/>
        <v>0</v>
      </c>
      <c r="J231" s="665"/>
      <c r="K231" s="665"/>
    </row>
    <row r="232" spans="1:11" hidden="1" x14ac:dyDescent="0.2">
      <c r="A232" s="665"/>
      <c r="B232" s="665"/>
      <c r="C232" s="665"/>
      <c r="D232" s="1"/>
      <c r="E232" s="1"/>
      <c r="F232" s="1"/>
      <c r="G232" s="656">
        <v>0</v>
      </c>
      <c r="H232" s="1">
        <f t="shared" si="11"/>
        <v>0.85</v>
      </c>
      <c r="I232" s="655">
        <f t="shared" si="12"/>
        <v>0</v>
      </c>
      <c r="J232" s="665"/>
      <c r="K232" s="665"/>
    </row>
    <row r="233" spans="1:11" hidden="1" x14ac:dyDescent="0.2">
      <c r="A233" s="665"/>
      <c r="B233" s="665"/>
      <c r="C233" s="665"/>
      <c r="D233" s="1"/>
      <c r="E233" s="1"/>
      <c r="F233" s="1"/>
      <c r="G233" s="656">
        <v>0</v>
      </c>
      <c r="H233" s="1">
        <f t="shared" si="11"/>
        <v>0.85</v>
      </c>
      <c r="I233" s="655">
        <f t="shared" si="12"/>
        <v>0</v>
      </c>
      <c r="J233" s="665"/>
      <c r="K233" s="665"/>
    </row>
    <row r="234" spans="1:11" hidden="1" x14ac:dyDescent="0.2">
      <c r="A234" s="665"/>
      <c r="B234" s="665"/>
      <c r="C234" s="665"/>
      <c r="D234" s="1"/>
      <c r="E234" s="1"/>
      <c r="F234" s="1"/>
      <c r="G234" s="656">
        <v>0</v>
      </c>
      <c r="H234" s="1">
        <f t="shared" si="11"/>
        <v>0.85</v>
      </c>
      <c r="I234" s="655">
        <f t="shared" si="12"/>
        <v>0</v>
      </c>
      <c r="J234" s="665"/>
      <c r="K234" s="665"/>
    </row>
    <row r="235" spans="1:11" x14ac:dyDescent="0.2">
      <c r="A235" s="665"/>
      <c r="B235" s="665"/>
      <c r="C235" s="665"/>
      <c r="D235" s="1"/>
      <c r="E235" s="1"/>
      <c r="F235" s="1"/>
      <c r="G235" s="656">
        <v>0</v>
      </c>
      <c r="H235" s="1">
        <f t="shared" si="11"/>
        <v>0.85</v>
      </c>
      <c r="I235" s="655">
        <f t="shared" si="12"/>
        <v>0</v>
      </c>
      <c r="J235" s="665"/>
      <c r="K235" s="665"/>
    </row>
    <row r="236" spans="1:11" x14ac:dyDescent="0.2">
      <c r="A236" s="657"/>
      <c r="B236" s="657"/>
      <c r="C236" s="657"/>
      <c r="D236" s="657"/>
      <c r="E236" s="657"/>
      <c r="F236" s="662" t="s">
        <v>281</v>
      </c>
      <c r="G236" s="657"/>
      <c r="H236" s="657"/>
      <c r="I236" s="658">
        <f>SUM(I174:I235)</f>
        <v>0</v>
      </c>
      <c r="J236" s="663">
        <f>B174+C174-I236</f>
        <v>0</v>
      </c>
      <c r="K236" s="664">
        <f>J236*$I$3</f>
        <v>0</v>
      </c>
    </row>
    <row r="237" spans="1:11" ht="25.5" x14ac:dyDescent="0.2">
      <c r="A237" s="609" t="str">
        <f>budget!A301</f>
        <v>MISCELLANEOUS INDIVIDUAL EXPENSES</v>
      </c>
      <c r="B237" s="655">
        <f>budget!AD311</f>
        <v>0</v>
      </c>
      <c r="C237" s="655">
        <f>budget!AE311</f>
        <v>0</v>
      </c>
      <c r="D237" s="1"/>
      <c r="E237" s="1"/>
      <c r="F237" s="1"/>
      <c r="G237" s="656">
        <v>0</v>
      </c>
      <c r="H237" s="1">
        <f t="shared" ref="H237:H250" si="13">$I$3</f>
        <v>0.85</v>
      </c>
      <c r="I237" s="655">
        <f t="shared" ref="I237:I250" si="14">G237/H237</f>
        <v>0</v>
      </c>
      <c r="J237" s="665"/>
      <c r="K237" s="665"/>
    </row>
    <row r="238" spans="1:11" x14ac:dyDescent="0.2">
      <c r="A238" s="665"/>
      <c r="B238" s="665"/>
      <c r="C238" s="665"/>
      <c r="D238" s="1"/>
      <c r="E238" s="1"/>
      <c r="F238" s="1"/>
      <c r="G238" s="656">
        <v>0</v>
      </c>
      <c r="H238" s="1">
        <f t="shared" si="13"/>
        <v>0.85</v>
      </c>
      <c r="I238" s="655">
        <f t="shared" si="14"/>
        <v>0</v>
      </c>
      <c r="J238" s="665"/>
      <c r="K238" s="665"/>
    </row>
    <row r="239" spans="1:11" x14ac:dyDescent="0.2">
      <c r="A239" s="665"/>
      <c r="B239" s="665"/>
      <c r="C239" s="665"/>
      <c r="D239" s="1"/>
      <c r="E239" s="1"/>
      <c r="F239" s="1"/>
      <c r="G239" s="656">
        <v>0</v>
      </c>
      <c r="H239" s="1">
        <f t="shared" si="13"/>
        <v>0.85</v>
      </c>
      <c r="I239" s="655">
        <f t="shared" si="14"/>
        <v>0</v>
      </c>
      <c r="J239" s="665"/>
      <c r="K239" s="665"/>
    </row>
    <row r="240" spans="1:11" x14ac:dyDescent="0.2">
      <c r="A240" s="665"/>
      <c r="B240" s="665"/>
      <c r="C240" s="665"/>
      <c r="D240" s="1"/>
      <c r="E240" s="1"/>
      <c r="F240" s="1"/>
      <c r="G240" s="656">
        <v>0</v>
      </c>
      <c r="H240" s="1">
        <f t="shared" si="13"/>
        <v>0.85</v>
      </c>
      <c r="I240" s="655">
        <f t="shared" si="14"/>
        <v>0</v>
      </c>
      <c r="J240" s="665"/>
      <c r="K240" s="665"/>
    </row>
    <row r="241" spans="1:11" x14ac:dyDescent="0.2">
      <c r="A241" s="665"/>
      <c r="B241" s="665"/>
      <c r="C241" s="665"/>
      <c r="D241" s="1"/>
      <c r="E241" s="1"/>
      <c r="F241" s="1"/>
      <c r="G241" s="656">
        <v>0</v>
      </c>
      <c r="H241" s="1">
        <f t="shared" si="13"/>
        <v>0.85</v>
      </c>
      <c r="I241" s="655">
        <f t="shared" si="14"/>
        <v>0</v>
      </c>
      <c r="J241" s="665"/>
      <c r="K241" s="665"/>
    </row>
    <row r="242" spans="1:11" hidden="1" x14ac:dyDescent="0.2">
      <c r="A242" s="665"/>
      <c r="B242" s="665"/>
      <c r="C242" s="665"/>
      <c r="D242" s="1"/>
      <c r="E242" s="1"/>
      <c r="F242" s="1"/>
      <c r="G242" s="656">
        <v>0</v>
      </c>
      <c r="H242" s="1">
        <f t="shared" si="13"/>
        <v>0.85</v>
      </c>
      <c r="I242" s="655">
        <f t="shared" si="14"/>
        <v>0</v>
      </c>
      <c r="J242" s="665"/>
      <c r="K242" s="665"/>
    </row>
    <row r="243" spans="1:11" hidden="1" x14ac:dyDescent="0.2">
      <c r="A243" s="665"/>
      <c r="B243" s="665"/>
      <c r="C243" s="665"/>
      <c r="D243" s="1"/>
      <c r="E243" s="1"/>
      <c r="F243" s="1"/>
      <c r="G243" s="656">
        <v>0</v>
      </c>
      <c r="H243" s="1">
        <f t="shared" si="13"/>
        <v>0.85</v>
      </c>
      <c r="I243" s="655">
        <f t="shared" si="14"/>
        <v>0</v>
      </c>
      <c r="J243" s="665"/>
      <c r="K243" s="665"/>
    </row>
    <row r="244" spans="1:11" hidden="1" x14ac:dyDescent="0.2">
      <c r="A244" s="665"/>
      <c r="B244" s="665"/>
      <c r="C244" s="665"/>
      <c r="D244" s="1"/>
      <c r="E244" s="1"/>
      <c r="F244" s="1"/>
      <c r="G244" s="656">
        <v>0</v>
      </c>
      <c r="H244" s="1">
        <f t="shared" si="13"/>
        <v>0.85</v>
      </c>
      <c r="I244" s="655">
        <f t="shared" si="14"/>
        <v>0</v>
      </c>
      <c r="J244" s="665"/>
      <c r="K244" s="665"/>
    </row>
    <row r="245" spans="1:11" hidden="1" x14ac:dyDescent="0.2">
      <c r="A245" s="665"/>
      <c r="B245" s="665"/>
      <c r="C245" s="665"/>
      <c r="D245" s="1"/>
      <c r="E245" s="1"/>
      <c r="F245" s="1"/>
      <c r="G245" s="656">
        <v>0</v>
      </c>
      <c r="H245" s="1">
        <f t="shared" si="13"/>
        <v>0.85</v>
      </c>
      <c r="I245" s="655">
        <f t="shared" si="14"/>
        <v>0</v>
      </c>
      <c r="J245" s="665"/>
      <c r="K245" s="665"/>
    </row>
    <row r="246" spans="1:11" hidden="1" x14ac:dyDescent="0.2">
      <c r="A246" s="665"/>
      <c r="B246" s="665"/>
      <c r="C246" s="665"/>
      <c r="D246" s="1"/>
      <c r="E246" s="1"/>
      <c r="F246" s="1"/>
      <c r="G246" s="656">
        <v>0</v>
      </c>
      <c r="H246" s="1">
        <f t="shared" si="13"/>
        <v>0.85</v>
      </c>
      <c r="I246" s="655">
        <f t="shared" si="14"/>
        <v>0</v>
      </c>
      <c r="J246" s="665"/>
      <c r="K246" s="665"/>
    </row>
    <row r="247" spans="1:11" hidden="1" x14ac:dyDescent="0.2">
      <c r="A247" s="665"/>
      <c r="B247" s="665"/>
      <c r="C247" s="665"/>
      <c r="D247" s="1"/>
      <c r="E247" s="1"/>
      <c r="F247" s="1"/>
      <c r="G247" s="656">
        <v>0</v>
      </c>
      <c r="H247" s="1">
        <f t="shared" si="13"/>
        <v>0.85</v>
      </c>
      <c r="I247" s="655">
        <f t="shared" si="14"/>
        <v>0</v>
      </c>
      <c r="J247" s="665"/>
      <c r="K247" s="665"/>
    </row>
    <row r="248" spans="1:11" hidden="1" x14ac:dyDescent="0.2">
      <c r="A248" s="665"/>
      <c r="B248" s="665"/>
      <c r="C248" s="665"/>
      <c r="D248" s="1"/>
      <c r="E248" s="1"/>
      <c r="F248" s="1"/>
      <c r="G248" s="656">
        <v>0</v>
      </c>
      <c r="H248" s="1">
        <f t="shared" si="13"/>
        <v>0.85</v>
      </c>
      <c r="I248" s="655">
        <f t="shared" si="14"/>
        <v>0</v>
      </c>
      <c r="J248" s="665"/>
      <c r="K248" s="665"/>
    </row>
    <row r="249" spans="1:11" hidden="1" x14ac:dyDescent="0.2">
      <c r="A249" s="665"/>
      <c r="B249" s="665"/>
      <c r="C249" s="665"/>
      <c r="D249" s="1"/>
      <c r="E249" s="1"/>
      <c r="F249" s="1"/>
      <c r="G249" s="656">
        <v>0</v>
      </c>
      <c r="H249" s="1">
        <f t="shared" si="13"/>
        <v>0.85</v>
      </c>
      <c r="I249" s="655">
        <f t="shared" si="14"/>
        <v>0</v>
      </c>
      <c r="J249" s="665"/>
      <c r="K249" s="665"/>
    </row>
    <row r="250" spans="1:11" x14ac:dyDescent="0.2">
      <c r="A250" s="665"/>
      <c r="B250" s="665"/>
      <c r="C250" s="665"/>
      <c r="D250" s="1"/>
      <c r="E250" s="1"/>
      <c r="F250" s="1"/>
      <c r="G250" s="656">
        <v>0</v>
      </c>
      <c r="H250" s="1">
        <f t="shared" si="13"/>
        <v>0.85</v>
      </c>
      <c r="I250" s="655">
        <f t="shared" si="14"/>
        <v>0</v>
      </c>
      <c r="J250" s="665"/>
      <c r="K250" s="665"/>
    </row>
    <row r="251" spans="1:11" x14ac:dyDescent="0.2">
      <c r="A251" s="657"/>
      <c r="B251" s="657"/>
      <c r="C251" s="657"/>
      <c r="D251" s="657"/>
      <c r="E251" s="657"/>
      <c r="F251" s="662" t="s">
        <v>282</v>
      </c>
      <c r="G251" s="657"/>
      <c r="H251" s="657"/>
      <c r="I251" s="658">
        <f>SUM(I237:I250)</f>
        <v>0</v>
      </c>
      <c r="J251" s="663">
        <f>B237+C237-I251</f>
        <v>0</v>
      </c>
      <c r="K251" s="664">
        <f>J251*$I$3</f>
        <v>0</v>
      </c>
    </row>
    <row r="252" spans="1:11" s="604" customFormat="1" ht="13.5" thickBot="1" x14ac:dyDescent="0.25">
      <c r="B252" s="688"/>
      <c r="C252" s="688"/>
    </row>
    <row r="253" spans="1:11" s="654" customFormat="1" ht="13.5" thickBot="1" x14ac:dyDescent="0.25">
      <c r="B253" s="1067" t="s">
        <v>251</v>
      </c>
      <c r="C253" s="1068"/>
      <c r="D253" s="1064" t="s">
        <v>249</v>
      </c>
      <c r="E253" s="1065"/>
      <c r="F253" s="1066"/>
      <c r="G253" s="1059" t="s">
        <v>247</v>
      </c>
      <c r="H253" s="1060"/>
      <c r="I253" s="1061"/>
      <c r="J253" s="1062" t="s">
        <v>248</v>
      </c>
      <c r="K253" s="1063"/>
    </row>
    <row r="254" spans="1:11" s="654" customFormat="1" ht="46.5" x14ac:dyDescent="0.35">
      <c r="A254" s="689" t="s">
        <v>250</v>
      </c>
      <c r="B254" s="659" t="s">
        <v>110</v>
      </c>
      <c r="C254" s="659" t="s">
        <v>111</v>
      </c>
      <c r="D254" s="659" t="s">
        <v>28</v>
      </c>
      <c r="E254" s="659"/>
      <c r="F254" s="659" t="s">
        <v>246</v>
      </c>
      <c r="G254" s="668" t="str">
        <f>$I$2</f>
        <v>EUR</v>
      </c>
      <c r="H254" s="661" t="s">
        <v>215</v>
      </c>
      <c r="I254" s="660" t="s">
        <v>189</v>
      </c>
      <c r="J254" s="660" t="s">
        <v>189</v>
      </c>
      <c r="K254" s="660" t="str">
        <f>budget!$K$4</f>
        <v>EUR</v>
      </c>
    </row>
    <row r="255" spans="1:11" x14ac:dyDescent="0.2">
      <c r="A255" s="1" t="str">
        <f>budget!A312</f>
        <v>OVERSEAS INSTRUCTOR</v>
      </c>
      <c r="B255" s="655">
        <f>budget!AD319</f>
        <v>0</v>
      </c>
      <c r="C255" s="655">
        <f>budget!AE319</f>
        <v>0</v>
      </c>
      <c r="D255" s="1"/>
      <c r="E255" s="1"/>
      <c r="F255" s="1"/>
      <c r="G255" s="656">
        <v>0</v>
      </c>
      <c r="H255" s="1">
        <f t="shared" ref="H255:H268" si="15">$I$3</f>
        <v>0.85</v>
      </c>
      <c r="I255" s="655">
        <f t="shared" ref="I255:I268" si="16">G255/H255</f>
        <v>0</v>
      </c>
      <c r="J255" s="665"/>
      <c r="K255" s="665"/>
    </row>
    <row r="256" spans="1:11" x14ac:dyDescent="0.2">
      <c r="A256" s="665"/>
      <c r="B256" s="665"/>
      <c r="C256" s="665"/>
      <c r="D256" s="1"/>
      <c r="E256" s="1"/>
      <c r="F256" s="1"/>
      <c r="G256" s="656">
        <v>0</v>
      </c>
      <c r="H256" s="1">
        <f t="shared" si="15"/>
        <v>0.85</v>
      </c>
      <c r="I256" s="655">
        <f t="shared" si="16"/>
        <v>0</v>
      </c>
      <c r="J256" s="665"/>
      <c r="K256" s="665"/>
    </row>
    <row r="257" spans="1:11" x14ac:dyDescent="0.2">
      <c r="A257" s="665"/>
      <c r="B257" s="665"/>
      <c r="C257" s="665"/>
      <c r="D257" s="1"/>
      <c r="E257" s="1"/>
      <c r="F257" s="1"/>
      <c r="G257" s="656">
        <v>0</v>
      </c>
      <c r="H257" s="1">
        <f t="shared" si="15"/>
        <v>0.85</v>
      </c>
      <c r="I257" s="655">
        <f t="shared" si="16"/>
        <v>0</v>
      </c>
      <c r="J257" s="665"/>
      <c r="K257" s="665"/>
    </row>
    <row r="258" spans="1:11" x14ac:dyDescent="0.2">
      <c r="A258" s="665"/>
      <c r="B258" s="665"/>
      <c r="C258" s="665"/>
      <c r="D258" s="1"/>
      <c r="E258" s="1"/>
      <c r="F258" s="1"/>
      <c r="G258" s="656">
        <v>0</v>
      </c>
      <c r="H258" s="1">
        <f t="shared" si="15"/>
        <v>0.85</v>
      </c>
      <c r="I258" s="655">
        <f t="shared" si="16"/>
        <v>0</v>
      </c>
      <c r="J258" s="665"/>
      <c r="K258" s="665"/>
    </row>
    <row r="259" spans="1:11" x14ac:dyDescent="0.2">
      <c r="A259" s="665"/>
      <c r="B259" s="665"/>
      <c r="C259" s="665"/>
      <c r="D259" s="1"/>
      <c r="E259" s="1"/>
      <c r="F259" s="1"/>
      <c r="G259" s="656">
        <v>0</v>
      </c>
      <c r="H259" s="1">
        <f t="shared" si="15"/>
        <v>0.85</v>
      </c>
      <c r="I259" s="655">
        <f t="shared" si="16"/>
        <v>0</v>
      </c>
      <c r="J259" s="665"/>
      <c r="K259" s="665"/>
    </row>
    <row r="260" spans="1:11" x14ac:dyDescent="0.2">
      <c r="A260" s="665"/>
      <c r="B260" s="665"/>
      <c r="C260" s="665"/>
      <c r="D260" s="1"/>
      <c r="E260" s="1"/>
      <c r="F260" s="1"/>
      <c r="G260" s="656">
        <v>0</v>
      </c>
      <c r="H260" s="1">
        <f t="shared" si="15"/>
        <v>0.85</v>
      </c>
      <c r="I260" s="655">
        <f t="shared" si="16"/>
        <v>0</v>
      </c>
      <c r="J260" s="665"/>
      <c r="K260" s="665"/>
    </row>
    <row r="261" spans="1:11" x14ac:dyDescent="0.2">
      <c r="A261" s="665"/>
      <c r="B261" s="665"/>
      <c r="C261" s="665"/>
      <c r="D261" s="1"/>
      <c r="E261" s="1"/>
      <c r="F261" s="1"/>
      <c r="G261" s="656">
        <v>0</v>
      </c>
      <c r="H261" s="1">
        <f t="shared" si="15"/>
        <v>0.85</v>
      </c>
      <c r="I261" s="655">
        <f t="shared" si="16"/>
        <v>0</v>
      </c>
      <c r="J261" s="665"/>
      <c r="K261" s="665"/>
    </row>
    <row r="262" spans="1:11" x14ac:dyDescent="0.2">
      <c r="A262" s="665"/>
      <c r="B262" s="665"/>
      <c r="C262" s="665"/>
      <c r="D262" s="1"/>
      <c r="E262" s="1"/>
      <c r="F262" s="1"/>
      <c r="G262" s="656">
        <v>0</v>
      </c>
      <c r="H262" s="1">
        <f t="shared" si="15"/>
        <v>0.85</v>
      </c>
      <c r="I262" s="655">
        <f t="shared" si="16"/>
        <v>0</v>
      </c>
      <c r="J262" s="665"/>
      <c r="K262" s="665"/>
    </row>
    <row r="263" spans="1:11" x14ac:dyDescent="0.2">
      <c r="A263" s="665"/>
      <c r="B263" s="665"/>
      <c r="C263" s="665"/>
      <c r="D263" s="1"/>
      <c r="E263" s="1"/>
      <c r="F263" s="1"/>
      <c r="G263" s="656">
        <v>0</v>
      </c>
      <c r="H263" s="1">
        <f t="shared" si="15"/>
        <v>0.85</v>
      </c>
      <c r="I263" s="655">
        <f t="shared" si="16"/>
        <v>0</v>
      </c>
      <c r="J263" s="665"/>
      <c r="K263" s="665"/>
    </row>
    <row r="264" spans="1:11" x14ac:dyDescent="0.2">
      <c r="A264" s="665"/>
      <c r="B264" s="665"/>
      <c r="C264" s="665"/>
      <c r="D264" s="1"/>
      <c r="E264" s="1"/>
      <c r="F264" s="1"/>
      <c r="G264" s="656">
        <v>0</v>
      </c>
      <c r="H264" s="1">
        <f t="shared" si="15"/>
        <v>0.85</v>
      </c>
      <c r="I264" s="655">
        <f t="shared" si="16"/>
        <v>0</v>
      </c>
      <c r="J264" s="665"/>
      <c r="K264" s="665"/>
    </row>
    <row r="265" spans="1:11" x14ac:dyDescent="0.2">
      <c r="A265" s="665"/>
      <c r="B265" s="665"/>
      <c r="C265" s="665"/>
      <c r="D265" s="1"/>
      <c r="E265" s="1"/>
      <c r="F265" s="1"/>
      <c r="G265" s="656">
        <v>0</v>
      </c>
      <c r="H265" s="1">
        <f t="shared" si="15"/>
        <v>0.85</v>
      </c>
      <c r="I265" s="655">
        <f t="shared" si="16"/>
        <v>0</v>
      </c>
      <c r="J265" s="665"/>
      <c r="K265" s="665"/>
    </row>
    <row r="266" spans="1:11" x14ac:dyDescent="0.2">
      <c r="A266" s="665"/>
      <c r="B266" s="665"/>
      <c r="C266" s="665"/>
      <c r="D266" s="1"/>
      <c r="E266" s="1"/>
      <c r="F266" s="1"/>
      <c r="G266" s="656">
        <v>0</v>
      </c>
      <c r="H266" s="1">
        <f t="shared" si="15"/>
        <v>0.85</v>
      </c>
      <c r="I266" s="655">
        <f t="shared" si="16"/>
        <v>0</v>
      </c>
      <c r="J266" s="665"/>
      <c r="K266" s="665"/>
    </row>
    <row r="267" spans="1:11" x14ac:dyDescent="0.2">
      <c r="A267" s="665"/>
      <c r="B267" s="665"/>
      <c r="C267" s="665"/>
      <c r="D267" s="1"/>
      <c r="E267" s="1"/>
      <c r="F267" s="1"/>
      <c r="G267" s="656">
        <v>0</v>
      </c>
      <c r="H267" s="1">
        <f t="shared" si="15"/>
        <v>0.85</v>
      </c>
      <c r="I267" s="655">
        <f t="shared" si="16"/>
        <v>0</v>
      </c>
      <c r="J267" s="665"/>
      <c r="K267" s="665"/>
    </row>
    <row r="268" spans="1:11" x14ac:dyDescent="0.2">
      <c r="A268" s="665"/>
      <c r="B268" s="665"/>
      <c r="C268" s="665"/>
      <c r="D268" s="1"/>
      <c r="E268" s="1"/>
      <c r="F268" s="1"/>
      <c r="G268" s="656">
        <v>0</v>
      </c>
      <c r="H268" s="1">
        <f t="shared" si="15"/>
        <v>0.85</v>
      </c>
      <c r="I268" s="655">
        <f t="shared" si="16"/>
        <v>0</v>
      </c>
      <c r="J268" s="665"/>
      <c r="K268" s="665"/>
    </row>
    <row r="269" spans="1:11" x14ac:dyDescent="0.2">
      <c r="A269" s="657"/>
      <c r="B269" s="657"/>
      <c r="C269" s="657"/>
      <c r="D269" s="657"/>
      <c r="E269" s="657"/>
      <c r="F269" s="662" t="s">
        <v>283</v>
      </c>
      <c r="G269" s="657"/>
      <c r="H269" s="657"/>
      <c r="I269" s="658">
        <f>SUM(I255:I268)</f>
        <v>0</v>
      </c>
      <c r="J269" s="663">
        <f>B255+C255-I269</f>
        <v>0</v>
      </c>
      <c r="K269" s="664">
        <f>J269*$I$3</f>
        <v>0</v>
      </c>
    </row>
    <row r="270" spans="1:11" x14ac:dyDescent="0.2">
      <c r="A270" s="1" t="str">
        <f>budget!A320</f>
        <v>GUEST LECTURE</v>
      </c>
      <c r="B270" s="655">
        <f>budget!AD328</f>
        <v>0</v>
      </c>
      <c r="C270" s="655">
        <f>budget!AE328</f>
        <v>0</v>
      </c>
      <c r="D270" s="1"/>
      <c r="E270" s="1"/>
      <c r="F270" s="1"/>
      <c r="G270" s="656">
        <v>0</v>
      </c>
      <c r="H270" s="1">
        <f t="shared" ref="H270:H283" si="17">$I$3</f>
        <v>0.85</v>
      </c>
      <c r="I270" s="655">
        <f t="shared" ref="I270:I283" si="18">G270/H270</f>
        <v>0</v>
      </c>
      <c r="J270" s="665"/>
      <c r="K270" s="665"/>
    </row>
    <row r="271" spans="1:11" x14ac:dyDescent="0.2">
      <c r="A271" s="665"/>
      <c r="B271" s="665"/>
      <c r="C271" s="665"/>
      <c r="D271" s="1"/>
      <c r="E271" s="1"/>
      <c r="F271" s="1"/>
      <c r="G271" s="656">
        <v>0</v>
      </c>
      <c r="H271" s="1">
        <f t="shared" si="17"/>
        <v>0.85</v>
      </c>
      <c r="I271" s="655">
        <f t="shared" si="18"/>
        <v>0</v>
      </c>
      <c r="J271" s="665"/>
      <c r="K271" s="665"/>
    </row>
    <row r="272" spans="1:11" x14ac:dyDescent="0.2">
      <c r="A272" s="665"/>
      <c r="B272" s="665"/>
      <c r="C272" s="665"/>
      <c r="D272" s="1"/>
      <c r="E272" s="1"/>
      <c r="F272" s="1"/>
      <c r="G272" s="656">
        <v>0</v>
      </c>
      <c r="H272" s="1">
        <f t="shared" si="17"/>
        <v>0.85</v>
      </c>
      <c r="I272" s="655">
        <f t="shared" si="18"/>
        <v>0</v>
      </c>
      <c r="J272" s="665"/>
      <c r="K272" s="665"/>
    </row>
    <row r="273" spans="1:11" x14ac:dyDescent="0.2">
      <c r="A273" s="665"/>
      <c r="B273" s="665"/>
      <c r="C273" s="665"/>
      <c r="D273" s="1"/>
      <c r="E273" s="1"/>
      <c r="F273" s="1"/>
      <c r="G273" s="656">
        <v>0</v>
      </c>
      <c r="H273" s="1">
        <f t="shared" si="17"/>
        <v>0.85</v>
      </c>
      <c r="I273" s="655">
        <f t="shared" si="18"/>
        <v>0</v>
      </c>
      <c r="J273" s="665"/>
      <c r="K273" s="665"/>
    </row>
    <row r="274" spans="1:11" x14ac:dyDescent="0.2">
      <c r="A274" s="665"/>
      <c r="B274" s="665"/>
      <c r="C274" s="665"/>
      <c r="D274" s="1"/>
      <c r="E274" s="1"/>
      <c r="F274" s="1"/>
      <c r="G274" s="656">
        <v>0</v>
      </c>
      <c r="H274" s="1">
        <f t="shared" si="17"/>
        <v>0.85</v>
      </c>
      <c r="I274" s="655">
        <f t="shared" si="18"/>
        <v>0</v>
      </c>
      <c r="J274" s="665"/>
      <c r="K274" s="665"/>
    </row>
    <row r="275" spans="1:11" x14ac:dyDescent="0.2">
      <c r="A275" s="665"/>
      <c r="B275" s="665"/>
      <c r="C275" s="665"/>
      <c r="D275" s="1"/>
      <c r="E275" s="1"/>
      <c r="F275" s="1"/>
      <c r="G275" s="656">
        <v>0</v>
      </c>
      <c r="H275" s="1">
        <f t="shared" si="17"/>
        <v>0.85</v>
      </c>
      <c r="I275" s="655">
        <f t="shared" si="18"/>
        <v>0</v>
      </c>
      <c r="J275" s="665"/>
      <c r="K275" s="665"/>
    </row>
    <row r="276" spans="1:11" x14ac:dyDescent="0.2">
      <c r="A276" s="665"/>
      <c r="B276" s="665"/>
      <c r="C276" s="665"/>
      <c r="D276" s="1"/>
      <c r="E276" s="1"/>
      <c r="F276" s="1"/>
      <c r="G276" s="656">
        <v>0</v>
      </c>
      <c r="H276" s="1">
        <f t="shared" si="17"/>
        <v>0.85</v>
      </c>
      <c r="I276" s="655">
        <f t="shared" si="18"/>
        <v>0</v>
      </c>
      <c r="J276" s="665"/>
      <c r="K276" s="665"/>
    </row>
    <row r="277" spans="1:11" x14ac:dyDescent="0.2">
      <c r="A277" s="665"/>
      <c r="B277" s="665"/>
      <c r="C277" s="665"/>
      <c r="D277" s="1"/>
      <c r="E277" s="1"/>
      <c r="F277" s="1"/>
      <c r="G277" s="656">
        <v>0</v>
      </c>
      <c r="H277" s="1">
        <f t="shared" si="17"/>
        <v>0.85</v>
      </c>
      <c r="I277" s="655">
        <f t="shared" si="18"/>
        <v>0</v>
      </c>
      <c r="J277" s="665"/>
      <c r="K277" s="665"/>
    </row>
    <row r="278" spans="1:11" x14ac:dyDescent="0.2">
      <c r="A278" s="665"/>
      <c r="B278" s="665"/>
      <c r="C278" s="665"/>
      <c r="D278" s="1"/>
      <c r="E278" s="1"/>
      <c r="F278" s="1"/>
      <c r="G278" s="656">
        <v>0</v>
      </c>
      <c r="H278" s="1">
        <f t="shared" si="17"/>
        <v>0.85</v>
      </c>
      <c r="I278" s="655">
        <f t="shared" si="18"/>
        <v>0</v>
      </c>
      <c r="J278" s="665"/>
      <c r="K278" s="665"/>
    </row>
    <row r="279" spans="1:11" x14ac:dyDescent="0.2">
      <c r="A279" s="665"/>
      <c r="B279" s="665"/>
      <c r="C279" s="665"/>
      <c r="D279" s="1"/>
      <c r="E279" s="1"/>
      <c r="F279" s="1"/>
      <c r="G279" s="656">
        <v>0</v>
      </c>
      <c r="H279" s="1">
        <f t="shared" si="17"/>
        <v>0.85</v>
      </c>
      <c r="I279" s="655">
        <f t="shared" si="18"/>
        <v>0</v>
      </c>
      <c r="J279" s="665"/>
      <c r="K279" s="665"/>
    </row>
    <row r="280" spans="1:11" x14ac:dyDescent="0.2">
      <c r="A280" s="665"/>
      <c r="B280" s="665"/>
      <c r="C280" s="665"/>
      <c r="D280" s="1"/>
      <c r="E280" s="1"/>
      <c r="F280" s="1"/>
      <c r="G280" s="656">
        <v>0</v>
      </c>
      <c r="H280" s="1">
        <f t="shared" si="17"/>
        <v>0.85</v>
      </c>
      <c r="I280" s="655">
        <f t="shared" si="18"/>
        <v>0</v>
      </c>
      <c r="J280" s="665"/>
      <c r="K280" s="665"/>
    </row>
    <row r="281" spans="1:11" x14ac:dyDescent="0.2">
      <c r="A281" s="665"/>
      <c r="B281" s="665"/>
      <c r="C281" s="665"/>
      <c r="D281" s="1"/>
      <c r="E281" s="1"/>
      <c r="F281" s="1"/>
      <c r="G281" s="656">
        <v>0</v>
      </c>
      <c r="H281" s="1">
        <f t="shared" si="17"/>
        <v>0.85</v>
      </c>
      <c r="I281" s="655">
        <f t="shared" si="18"/>
        <v>0</v>
      </c>
      <c r="J281" s="665"/>
      <c r="K281" s="665"/>
    </row>
    <row r="282" spans="1:11" x14ac:dyDescent="0.2">
      <c r="A282" s="665"/>
      <c r="B282" s="665"/>
      <c r="C282" s="665"/>
      <c r="D282" s="1"/>
      <c r="E282" s="1"/>
      <c r="F282" s="1"/>
      <c r="G282" s="656">
        <v>0</v>
      </c>
      <c r="H282" s="1">
        <f t="shared" si="17"/>
        <v>0.85</v>
      </c>
      <c r="I282" s="655">
        <f t="shared" si="18"/>
        <v>0</v>
      </c>
      <c r="J282" s="665"/>
      <c r="K282" s="665"/>
    </row>
    <row r="283" spans="1:11" x14ac:dyDescent="0.2">
      <c r="A283" s="665"/>
      <c r="B283" s="665"/>
      <c r="C283" s="665"/>
      <c r="D283" s="1"/>
      <c r="E283" s="1"/>
      <c r="F283" s="1"/>
      <c r="G283" s="656">
        <v>0</v>
      </c>
      <c r="H283" s="1">
        <f t="shared" si="17"/>
        <v>0.85</v>
      </c>
      <c r="I283" s="655">
        <f t="shared" si="18"/>
        <v>0</v>
      </c>
      <c r="J283" s="665"/>
      <c r="K283" s="665"/>
    </row>
    <row r="284" spans="1:11" x14ac:dyDescent="0.2">
      <c r="A284" s="657"/>
      <c r="B284" s="657"/>
      <c r="C284" s="657"/>
      <c r="D284" s="657"/>
      <c r="E284" s="657"/>
      <c r="F284" s="662" t="s">
        <v>284</v>
      </c>
      <c r="G284" s="657"/>
      <c r="H284" s="657"/>
      <c r="I284" s="658">
        <f>SUM(I270:I283)</f>
        <v>0</v>
      </c>
      <c r="J284" s="663">
        <f>B270+C270-I284</f>
        <v>0</v>
      </c>
      <c r="K284" s="664">
        <f>J284*$I$3</f>
        <v>0</v>
      </c>
    </row>
    <row r="285" spans="1:11" ht="51" x14ac:dyDescent="0.2">
      <c r="A285" s="609" t="str">
        <f>budget!A329</f>
        <v>SUPPLIES (not to include course books, course-related cd's/videos)</v>
      </c>
      <c r="B285" s="655">
        <f>budget!AD336</f>
        <v>0</v>
      </c>
      <c r="C285" s="655">
        <f>budget!AE336</f>
        <v>0</v>
      </c>
      <c r="D285" s="1"/>
      <c r="E285" s="1"/>
      <c r="F285" s="1"/>
      <c r="G285" s="656">
        <v>0</v>
      </c>
      <c r="H285" s="1">
        <f t="shared" ref="H285:H298" si="19">$I$3</f>
        <v>0.85</v>
      </c>
      <c r="I285" s="655">
        <f t="shared" ref="I285:I298" si="20">G285/H285</f>
        <v>0</v>
      </c>
      <c r="J285" s="665"/>
      <c r="K285" s="665"/>
    </row>
    <row r="286" spans="1:11" x14ac:dyDescent="0.2">
      <c r="A286" s="665"/>
      <c r="B286" s="665"/>
      <c r="C286" s="665"/>
      <c r="D286" s="1"/>
      <c r="E286" s="1"/>
      <c r="F286" s="1"/>
      <c r="G286" s="656">
        <v>0</v>
      </c>
      <c r="H286" s="1">
        <f t="shared" si="19"/>
        <v>0.85</v>
      </c>
      <c r="I286" s="655">
        <f t="shared" si="20"/>
        <v>0</v>
      </c>
      <c r="J286" s="665"/>
      <c r="K286" s="665"/>
    </row>
    <row r="287" spans="1:11" x14ac:dyDescent="0.2">
      <c r="A287" s="665"/>
      <c r="B287" s="665"/>
      <c r="C287" s="665"/>
      <c r="D287" s="1"/>
      <c r="E287" s="1"/>
      <c r="F287" s="1"/>
      <c r="G287" s="656">
        <v>0</v>
      </c>
      <c r="H287" s="1">
        <f t="shared" si="19"/>
        <v>0.85</v>
      </c>
      <c r="I287" s="655">
        <f t="shared" si="20"/>
        <v>0</v>
      </c>
      <c r="J287" s="665"/>
      <c r="K287" s="665"/>
    </row>
    <row r="288" spans="1:11" x14ac:dyDescent="0.2">
      <c r="A288" s="665"/>
      <c r="B288" s="665"/>
      <c r="C288" s="665"/>
      <c r="D288" s="1"/>
      <c r="E288" s="1"/>
      <c r="F288" s="1"/>
      <c r="G288" s="656">
        <v>0</v>
      </c>
      <c r="H288" s="1">
        <f t="shared" si="19"/>
        <v>0.85</v>
      </c>
      <c r="I288" s="655">
        <f t="shared" si="20"/>
        <v>0</v>
      </c>
      <c r="J288" s="665"/>
      <c r="K288" s="665"/>
    </row>
    <row r="289" spans="1:11" x14ac:dyDescent="0.2">
      <c r="A289" s="665"/>
      <c r="B289" s="665"/>
      <c r="C289" s="665"/>
      <c r="D289" s="1"/>
      <c r="E289" s="1"/>
      <c r="F289" s="1"/>
      <c r="G289" s="656">
        <v>0</v>
      </c>
      <c r="H289" s="1">
        <f t="shared" si="19"/>
        <v>0.85</v>
      </c>
      <c r="I289" s="655">
        <f t="shared" si="20"/>
        <v>0</v>
      </c>
      <c r="J289" s="665"/>
      <c r="K289" s="665"/>
    </row>
    <row r="290" spans="1:11" x14ac:dyDescent="0.2">
      <c r="A290" s="665"/>
      <c r="B290" s="665"/>
      <c r="C290" s="665"/>
      <c r="D290" s="1"/>
      <c r="E290" s="1"/>
      <c r="F290" s="1"/>
      <c r="G290" s="656">
        <v>0</v>
      </c>
      <c r="H290" s="1">
        <f t="shared" si="19"/>
        <v>0.85</v>
      </c>
      <c r="I290" s="655">
        <f t="shared" si="20"/>
        <v>0</v>
      </c>
      <c r="J290" s="665"/>
      <c r="K290" s="665"/>
    </row>
    <row r="291" spans="1:11" x14ac:dyDescent="0.2">
      <c r="A291" s="665"/>
      <c r="B291" s="665"/>
      <c r="C291" s="665"/>
      <c r="D291" s="1"/>
      <c r="E291" s="1"/>
      <c r="F291" s="1"/>
      <c r="G291" s="656">
        <v>0</v>
      </c>
      <c r="H291" s="1">
        <f t="shared" si="19"/>
        <v>0.85</v>
      </c>
      <c r="I291" s="655">
        <f t="shared" si="20"/>
        <v>0</v>
      </c>
      <c r="J291" s="665"/>
      <c r="K291" s="665"/>
    </row>
    <row r="292" spans="1:11" x14ac:dyDescent="0.2">
      <c r="A292" s="665"/>
      <c r="B292" s="665"/>
      <c r="C292" s="665"/>
      <c r="D292" s="1"/>
      <c r="E292" s="1"/>
      <c r="F292" s="1"/>
      <c r="G292" s="656">
        <v>0</v>
      </c>
      <c r="H292" s="1">
        <f t="shared" si="19"/>
        <v>0.85</v>
      </c>
      <c r="I292" s="655">
        <f t="shared" si="20"/>
        <v>0</v>
      </c>
      <c r="J292" s="665"/>
      <c r="K292" s="665"/>
    </row>
    <row r="293" spans="1:11" x14ac:dyDescent="0.2">
      <c r="A293" s="665"/>
      <c r="B293" s="665"/>
      <c r="C293" s="665"/>
      <c r="D293" s="1"/>
      <c r="E293" s="1"/>
      <c r="F293" s="1"/>
      <c r="G293" s="656">
        <v>0</v>
      </c>
      <c r="H293" s="1">
        <f t="shared" si="19"/>
        <v>0.85</v>
      </c>
      <c r="I293" s="655">
        <f t="shared" si="20"/>
        <v>0</v>
      </c>
      <c r="J293" s="665"/>
      <c r="K293" s="665"/>
    </row>
    <row r="294" spans="1:11" x14ac:dyDescent="0.2">
      <c r="A294" s="665"/>
      <c r="B294" s="665"/>
      <c r="C294" s="665"/>
      <c r="D294" s="1"/>
      <c r="E294" s="1"/>
      <c r="F294" s="1"/>
      <c r="G294" s="656">
        <v>0</v>
      </c>
      <c r="H294" s="1">
        <f t="shared" si="19"/>
        <v>0.85</v>
      </c>
      <c r="I294" s="655">
        <f t="shared" si="20"/>
        <v>0</v>
      </c>
      <c r="J294" s="665"/>
      <c r="K294" s="665"/>
    </row>
    <row r="295" spans="1:11" x14ac:dyDescent="0.2">
      <c r="A295" s="665"/>
      <c r="B295" s="665"/>
      <c r="C295" s="665"/>
      <c r="D295" s="1"/>
      <c r="E295" s="1"/>
      <c r="F295" s="1"/>
      <c r="G295" s="656">
        <v>0</v>
      </c>
      <c r="H295" s="1">
        <f t="shared" si="19"/>
        <v>0.85</v>
      </c>
      <c r="I295" s="655">
        <f t="shared" si="20"/>
        <v>0</v>
      </c>
      <c r="J295" s="665"/>
      <c r="K295" s="665"/>
    </row>
    <row r="296" spans="1:11" x14ac:dyDescent="0.2">
      <c r="A296" s="665"/>
      <c r="B296" s="665"/>
      <c r="C296" s="665"/>
      <c r="D296" s="1"/>
      <c r="E296" s="1"/>
      <c r="F296" s="1"/>
      <c r="G296" s="656">
        <v>0</v>
      </c>
      <c r="H296" s="1">
        <f t="shared" si="19"/>
        <v>0.85</v>
      </c>
      <c r="I296" s="655">
        <f t="shared" si="20"/>
        <v>0</v>
      </c>
      <c r="J296" s="665"/>
      <c r="K296" s="665"/>
    </row>
    <row r="297" spans="1:11" x14ac:dyDescent="0.2">
      <c r="A297" s="665"/>
      <c r="B297" s="665"/>
      <c r="C297" s="665"/>
      <c r="D297" s="1"/>
      <c r="E297" s="1"/>
      <c r="F297" s="1"/>
      <c r="G297" s="656">
        <v>0</v>
      </c>
      <c r="H297" s="1">
        <f t="shared" si="19"/>
        <v>0.85</v>
      </c>
      <c r="I297" s="655">
        <f t="shared" si="20"/>
        <v>0</v>
      </c>
      <c r="J297" s="665"/>
      <c r="K297" s="665"/>
    </row>
    <row r="298" spans="1:11" x14ac:dyDescent="0.2">
      <c r="A298" s="665"/>
      <c r="B298" s="665"/>
      <c r="C298" s="665"/>
      <c r="D298" s="1"/>
      <c r="E298" s="1"/>
      <c r="F298" s="1"/>
      <c r="G298" s="656">
        <v>0</v>
      </c>
      <c r="H298" s="1">
        <f t="shared" si="19"/>
        <v>0.85</v>
      </c>
      <c r="I298" s="655">
        <f t="shared" si="20"/>
        <v>0</v>
      </c>
      <c r="J298" s="665"/>
      <c r="K298" s="665"/>
    </row>
    <row r="299" spans="1:11" x14ac:dyDescent="0.2">
      <c r="A299" s="657"/>
      <c r="B299" s="657"/>
      <c r="C299" s="657"/>
      <c r="D299" s="657"/>
      <c r="E299" s="657"/>
      <c r="F299" s="662" t="s">
        <v>285</v>
      </c>
      <c r="G299" s="657"/>
      <c r="H299" s="657"/>
      <c r="I299" s="658">
        <f>SUM(I285:I298)</f>
        <v>0</v>
      </c>
      <c r="J299" s="663">
        <f>B285+C285-I299</f>
        <v>0</v>
      </c>
      <c r="K299" s="664">
        <f>J299*$I$3</f>
        <v>0</v>
      </c>
    </row>
    <row r="300" spans="1:11" ht="51" x14ac:dyDescent="0.2">
      <c r="A300" s="609" t="str">
        <f>budget!A337</f>
        <v>COMMUNICATIONS (only program related - not for other UD business)</v>
      </c>
      <c r="B300" s="655">
        <f>budget!AD344</f>
        <v>0</v>
      </c>
      <c r="C300" s="655">
        <f>budget!AE344</f>
        <v>0</v>
      </c>
      <c r="D300" s="1"/>
      <c r="E300" s="1"/>
      <c r="F300" s="1"/>
      <c r="G300" s="656">
        <v>0</v>
      </c>
      <c r="H300" s="1">
        <f t="shared" ref="H300:H313" si="21">$I$3</f>
        <v>0.85</v>
      </c>
      <c r="I300" s="655">
        <f t="shared" ref="I300:I313" si="22">G300/H300</f>
        <v>0</v>
      </c>
      <c r="J300" s="665"/>
      <c r="K300" s="665"/>
    </row>
    <row r="301" spans="1:11" x14ac:dyDescent="0.2">
      <c r="A301" s="665"/>
      <c r="B301" s="665"/>
      <c r="C301" s="665"/>
      <c r="D301" s="1"/>
      <c r="E301" s="1"/>
      <c r="F301" s="1"/>
      <c r="G301" s="656">
        <v>0</v>
      </c>
      <c r="H301" s="1">
        <f t="shared" si="21"/>
        <v>0.85</v>
      </c>
      <c r="I301" s="655">
        <f t="shared" si="22"/>
        <v>0</v>
      </c>
      <c r="J301" s="665"/>
      <c r="K301" s="665"/>
    </row>
    <row r="302" spans="1:11" x14ac:dyDescent="0.2">
      <c r="A302" s="665"/>
      <c r="B302" s="665"/>
      <c r="C302" s="665"/>
      <c r="D302" s="1"/>
      <c r="E302" s="1"/>
      <c r="F302" s="1"/>
      <c r="G302" s="656">
        <v>0</v>
      </c>
      <c r="H302" s="1">
        <f t="shared" si="21"/>
        <v>0.85</v>
      </c>
      <c r="I302" s="655">
        <f t="shared" si="22"/>
        <v>0</v>
      </c>
      <c r="J302" s="665"/>
      <c r="K302" s="665"/>
    </row>
    <row r="303" spans="1:11" x14ac:dyDescent="0.2">
      <c r="A303" s="665"/>
      <c r="B303" s="665"/>
      <c r="C303" s="665"/>
      <c r="D303" s="1"/>
      <c r="E303" s="1"/>
      <c r="F303" s="1"/>
      <c r="G303" s="656">
        <v>0</v>
      </c>
      <c r="H303" s="1">
        <f t="shared" si="21"/>
        <v>0.85</v>
      </c>
      <c r="I303" s="655">
        <f t="shared" si="22"/>
        <v>0</v>
      </c>
      <c r="J303" s="665"/>
      <c r="K303" s="665"/>
    </row>
    <row r="304" spans="1:11" x14ac:dyDescent="0.2">
      <c r="A304" s="665"/>
      <c r="B304" s="665"/>
      <c r="C304" s="665"/>
      <c r="D304" s="1"/>
      <c r="E304" s="1"/>
      <c r="F304" s="1"/>
      <c r="G304" s="656">
        <v>0</v>
      </c>
      <c r="H304" s="1">
        <f t="shared" si="21"/>
        <v>0.85</v>
      </c>
      <c r="I304" s="655">
        <f t="shared" si="22"/>
        <v>0</v>
      </c>
      <c r="J304" s="665"/>
      <c r="K304" s="665"/>
    </row>
    <row r="305" spans="1:11" x14ac:dyDescent="0.2">
      <c r="A305" s="665"/>
      <c r="B305" s="665"/>
      <c r="C305" s="665"/>
      <c r="D305" s="1"/>
      <c r="E305" s="1"/>
      <c r="F305" s="1"/>
      <c r="G305" s="656">
        <v>0</v>
      </c>
      <c r="H305" s="1">
        <f t="shared" si="21"/>
        <v>0.85</v>
      </c>
      <c r="I305" s="655">
        <f t="shared" si="22"/>
        <v>0</v>
      </c>
      <c r="J305" s="665"/>
      <c r="K305" s="665"/>
    </row>
    <row r="306" spans="1:11" x14ac:dyDescent="0.2">
      <c r="A306" s="665"/>
      <c r="B306" s="665"/>
      <c r="C306" s="665"/>
      <c r="D306" s="1"/>
      <c r="E306" s="1"/>
      <c r="F306" s="1"/>
      <c r="G306" s="656">
        <v>0</v>
      </c>
      <c r="H306" s="1">
        <f t="shared" si="21"/>
        <v>0.85</v>
      </c>
      <c r="I306" s="655">
        <f t="shared" si="22"/>
        <v>0</v>
      </c>
      <c r="J306" s="665"/>
      <c r="K306" s="665"/>
    </row>
    <row r="307" spans="1:11" x14ac:dyDescent="0.2">
      <c r="A307" s="665"/>
      <c r="B307" s="665"/>
      <c r="C307" s="665"/>
      <c r="D307" s="1"/>
      <c r="E307" s="1"/>
      <c r="F307" s="1"/>
      <c r="G307" s="656">
        <v>0</v>
      </c>
      <c r="H307" s="1">
        <f t="shared" si="21"/>
        <v>0.85</v>
      </c>
      <c r="I307" s="655">
        <f t="shared" si="22"/>
        <v>0</v>
      </c>
      <c r="J307" s="665"/>
      <c r="K307" s="665"/>
    </row>
    <row r="308" spans="1:11" x14ac:dyDescent="0.2">
      <c r="A308" s="665"/>
      <c r="B308" s="665"/>
      <c r="C308" s="665"/>
      <c r="D308" s="1"/>
      <c r="E308" s="1"/>
      <c r="F308" s="1"/>
      <c r="G308" s="656">
        <v>0</v>
      </c>
      <c r="H308" s="1">
        <f t="shared" si="21"/>
        <v>0.85</v>
      </c>
      <c r="I308" s="655">
        <f t="shared" si="22"/>
        <v>0</v>
      </c>
      <c r="J308" s="665"/>
      <c r="K308" s="665"/>
    </row>
    <row r="309" spans="1:11" x14ac:dyDescent="0.2">
      <c r="A309" s="665"/>
      <c r="B309" s="665"/>
      <c r="C309" s="665"/>
      <c r="D309" s="1"/>
      <c r="E309" s="1"/>
      <c r="F309" s="1"/>
      <c r="G309" s="656">
        <v>0</v>
      </c>
      <c r="H309" s="1">
        <f t="shared" si="21"/>
        <v>0.85</v>
      </c>
      <c r="I309" s="655">
        <f t="shared" si="22"/>
        <v>0</v>
      </c>
      <c r="J309" s="665"/>
      <c r="K309" s="665"/>
    </row>
    <row r="310" spans="1:11" x14ac:dyDescent="0.2">
      <c r="A310" s="665"/>
      <c r="B310" s="665"/>
      <c r="C310" s="665"/>
      <c r="D310" s="1"/>
      <c r="E310" s="1"/>
      <c r="F310" s="1"/>
      <c r="G310" s="656">
        <v>0</v>
      </c>
      <c r="H310" s="1">
        <f t="shared" si="21"/>
        <v>0.85</v>
      </c>
      <c r="I310" s="655">
        <f t="shared" si="22"/>
        <v>0</v>
      </c>
      <c r="J310" s="665"/>
      <c r="K310" s="665"/>
    </row>
    <row r="311" spans="1:11" x14ac:dyDescent="0.2">
      <c r="A311" s="665"/>
      <c r="B311" s="665"/>
      <c r="C311" s="665"/>
      <c r="D311" s="1"/>
      <c r="E311" s="1"/>
      <c r="F311" s="1"/>
      <c r="G311" s="656">
        <v>0</v>
      </c>
      <c r="H311" s="1">
        <f t="shared" si="21"/>
        <v>0.85</v>
      </c>
      <c r="I311" s="655">
        <f t="shared" si="22"/>
        <v>0</v>
      </c>
      <c r="J311" s="665"/>
      <c r="K311" s="665"/>
    </row>
    <row r="312" spans="1:11" x14ac:dyDescent="0.2">
      <c r="A312" s="665"/>
      <c r="B312" s="665"/>
      <c r="C312" s="665"/>
      <c r="D312" s="1"/>
      <c r="E312" s="1"/>
      <c r="F312" s="1"/>
      <c r="G312" s="656">
        <v>0</v>
      </c>
      <c r="H312" s="1">
        <f t="shared" si="21"/>
        <v>0.85</v>
      </c>
      <c r="I312" s="655">
        <f t="shared" si="22"/>
        <v>0</v>
      </c>
      <c r="J312" s="665"/>
      <c r="K312" s="665"/>
    </row>
    <row r="313" spans="1:11" x14ac:dyDescent="0.2">
      <c r="A313" s="665"/>
      <c r="B313" s="665"/>
      <c r="C313" s="665"/>
      <c r="D313" s="1"/>
      <c r="E313" s="1"/>
      <c r="F313" s="1"/>
      <c r="G313" s="656">
        <v>0</v>
      </c>
      <c r="H313" s="1">
        <f t="shared" si="21"/>
        <v>0.85</v>
      </c>
      <c r="I313" s="655">
        <f t="shared" si="22"/>
        <v>0</v>
      </c>
      <c r="J313" s="665"/>
      <c r="K313" s="665"/>
    </row>
    <row r="314" spans="1:11" x14ac:dyDescent="0.2">
      <c r="A314" s="657"/>
      <c r="B314" s="657"/>
      <c r="C314" s="657"/>
      <c r="D314" s="657"/>
      <c r="E314" s="657"/>
      <c r="F314" s="662" t="s">
        <v>286</v>
      </c>
      <c r="G314" s="657"/>
      <c r="H314" s="657"/>
      <c r="I314" s="658">
        <f>SUM(I300:I313)</f>
        <v>0</v>
      </c>
      <c r="J314" s="663">
        <f>B300+C300-I314</f>
        <v>0</v>
      </c>
      <c r="K314" s="664">
        <f>J314*$I$3</f>
        <v>0</v>
      </c>
    </row>
    <row r="315" spans="1:11" ht="25.5" x14ac:dyDescent="0.2">
      <c r="A315" s="609" t="str">
        <f>budget!A345</f>
        <v>POSTAGE/SHIPPING (only program related)</v>
      </c>
      <c r="B315" s="655">
        <f>budget!AD351</f>
        <v>0</v>
      </c>
      <c r="C315" s="655">
        <f>budget!AE351</f>
        <v>0</v>
      </c>
      <c r="D315" s="1"/>
      <c r="E315" s="1"/>
      <c r="F315" s="1"/>
      <c r="G315" s="656">
        <v>0</v>
      </c>
      <c r="H315" s="1">
        <f t="shared" ref="H315:H328" si="23">$I$3</f>
        <v>0.85</v>
      </c>
      <c r="I315" s="655">
        <f t="shared" ref="I315:I328" si="24">G315/H315</f>
        <v>0</v>
      </c>
      <c r="J315" s="665"/>
      <c r="K315" s="665"/>
    </row>
    <row r="316" spans="1:11" x14ac:dyDescent="0.2">
      <c r="A316" s="665"/>
      <c r="B316" s="665"/>
      <c r="C316" s="665"/>
      <c r="D316" s="1"/>
      <c r="E316" s="1"/>
      <c r="F316" s="1"/>
      <c r="G316" s="656">
        <v>0</v>
      </c>
      <c r="H316" s="1">
        <f t="shared" si="23"/>
        <v>0.85</v>
      </c>
      <c r="I316" s="655">
        <f t="shared" si="24"/>
        <v>0</v>
      </c>
      <c r="J316" s="665"/>
      <c r="K316" s="665"/>
    </row>
    <row r="317" spans="1:11" x14ac:dyDescent="0.2">
      <c r="A317" s="665"/>
      <c r="B317" s="665"/>
      <c r="C317" s="665"/>
      <c r="D317" s="1"/>
      <c r="E317" s="1"/>
      <c r="F317" s="1"/>
      <c r="G317" s="656">
        <v>0</v>
      </c>
      <c r="H317" s="1">
        <f t="shared" si="23"/>
        <v>0.85</v>
      </c>
      <c r="I317" s="655">
        <f t="shared" si="24"/>
        <v>0</v>
      </c>
      <c r="J317" s="665"/>
      <c r="K317" s="665"/>
    </row>
    <row r="318" spans="1:11" x14ac:dyDescent="0.2">
      <c r="A318" s="665"/>
      <c r="B318" s="665"/>
      <c r="C318" s="665"/>
      <c r="D318" s="1"/>
      <c r="E318" s="1"/>
      <c r="F318" s="1"/>
      <c r="G318" s="656">
        <v>0</v>
      </c>
      <c r="H318" s="1">
        <f t="shared" si="23"/>
        <v>0.85</v>
      </c>
      <c r="I318" s="655">
        <f t="shared" si="24"/>
        <v>0</v>
      </c>
      <c r="J318" s="665"/>
      <c r="K318" s="665"/>
    </row>
    <row r="319" spans="1:11" x14ac:dyDescent="0.2">
      <c r="A319" s="665"/>
      <c r="B319" s="665"/>
      <c r="C319" s="665"/>
      <c r="D319" s="1"/>
      <c r="E319" s="1"/>
      <c r="F319" s="1"/>
      <c r="G319" s="656">
        <v>0</v>
      </c>
      <c r="H319" s="1">
        <f t="shared" si="23"/>
        <v>0.85</v>
      </c>
      <c r="I319" s="655">
        <f t="shared" si="24"/>
        <v>0</v>
      </c>
      <c r="J319" s="665"/>
      <c r="K319" s="665"/>
    </row>
    <row r="320" spans="1:11" x14ac:dyDescent="0.2">
      <c r="A320" s="665"/>
      <c r="B320" s="665"/>
      <c r="C320" s="665"/>
      <c r="D320" s="1"/>
      <c r="E320" s="1"/>
      <c r="F320" s="1"/>
      <c r="G320" s="656">
        <v>0</v>
      </c>
      <c r="H320" s="1">
        <f t="shared" si="23"/>
        <v>0.85</v>
      </c>
      <c r="I320" s="655">
        <f t="shared" si="24"/>
        <v>0</v>
      </c>
      <c r="J320" s="665"/>
      <c r="K320" s="665"/>
    </row>
    <row r="321" spans="1:11" x14ac:dyDescent="0.2">
      <c r="A321" s="665"/>
      <c r="B321" s="665"/>
      <c r="C321" s="665"/>
      <c r="D321" s="1"/>
      <c r="E321" s="1"/>
      <c r="F321" s="1"/>
      <c r="G321" s="656">
        <v>0</v>
      </c>
      <c r="H321" s="1">
        <f t="shared" si="23"/>
        <v>0.85</v>
      </c>
      <c r="I321" s="655">
        <f t="shared" si="24"/>
        <v>0</v>
      </c>
      <c r="J321" s="665"/>
      <c r="K321" s="665"/>
    </row>
    <row r="322" spans="1:11" x14ac:dyDescent="0.2">
      <c r="A322" s="665"/>
      <c r="B322" s="665"/>
      <c r="C322" s="665"/>
      <c r="D322" s="1"/>
      <c r="E322" s="1"/>
      <c r="F322" s="1"/>
      <c r="G322" s="656">
        <v>0</v>
      </c>
      <c r="H322" s="1">
        <f t="shared" si="23"/>
        <v>0.85</v>
      </c>
      <c r="I322" s="655">
        <f t="shared" si="24"/>
        <v>0</v>
      </c>
      <c r="J322" s="665"/>
      <c r="K322" s="665"/>
    </row>
    <row r="323" spans="1:11" x14ac:dyDescent="0.2">
      <c r="A323" s="665"/>
      <c r="B323" s="665"/>
      <c r="C323" s="665"/>
      <c r="D323" s="1"/>
      <c r="E323" s="1"/>
      <c r="F323" s="1"/>
      <c r="G323" s="656">
        <v>0</v>
      </c>
      <c r="H323" s="1">
        <f t="shared" si="23"/>
        <v>0.85</v>
      </c>
      <c r="I323" s="655">
        <f t="shared" si="24"/>
        <v>0</v>
      </c>
      <c r="J323" s="665"/>
      <c r="K323" s="665"/>
    </row>
    <row r="324" spans="1:11" x14ac:dyDescent="0.2">
      <c r="A324" s="665"/>
      <c r="B324" s="665"/>
      <c r="C324" s="665"/>
      <c r="D324" s="1"/>
      <c r="E324" s="1"/>
      <c r="F324" s="1"/>
      <c r="G324" s="656">
        <v>0</v>
      </c>
      <c r="H324" s="1">
        <f t="shared" si="23"/>
        <v>0.85</v>
      </c>
      <c r="I324" s="655">
        <f t="shared" si="24"/>
        <v>0</v>
      </c>
      <c r="J324" s="665"/>
      <c r="K324" s="665"/>
    </row>
    <row r="325" spans="1:11" x14ac:dyDescent="0.2">
      <c r="A325" s="665"/>
      <c r="B325" s="665"/>
      <c r="C325" s="665"/>
      <c r="D325" s="1"/>
      <c r="E325" s="1"/>
      <c r="F325" s="1"/>
      <c r="G325" s="656">
        <v>0</v>
      </c>
      <c r="H325" s="1">
        <f t="shared" si="23"/>
        <v>0.85</v>
      </c>
      <c r="I325" s="655">
        <f t="shared" si="24"/>
        <v>0</v>
      </c>
      <c r="J325" s="665"/>
      <c r="K325" s="665"/>
    </row>
    <row r="326" spans="1:11" x14ac:dyDescent="0.2">
      <c r="A326" s="665"/>
      <c r="B326" s="665"/>
      <c r="C326" s="665"/>
      <c r="D326" s="1"/>
      <c r="E326" s="1"/>
      <c r="F326" s="1"/>
      <c r="G326" s="656">
        <v>0</v>
      </c>
      <c r="H326" s="1">
        <f t="shared" si="23"/>
        <v>0.85</v>
      </c>
      <c r="I326" s="655">
        <f t="shared" si="24"/>
        <v>0</v>
      </c>
      <c r="J326" s="665"/>
      <c r="K326" s="665"/>
    </row>
    <row r="327" spans="1:11" x14ac:dyDescent="0.2">
      <c r="A327" s="665"/>
      <c r="B327" s="665"/>
      <c r="C327" s="665"/>
      <c r="D327" s="1"/>
      <c r="E327" s="1"/>
      <c r="F327" s="1"/>
      <c r="G327" s="656">
        <v>0</v>
      </c>
      <c r="H327" s="1">
        <f t="shared" si="23"/>
        <v>0.85</v>
      </c>
      <c r="I327" s="655">
        <f t="shared" si="24"/>
        <v>0</v>
      </c>
      <c r="J327" s="665"/>
      <c r="K327" s="665"/>
    </row>
    <row r="328" spans="1:11" x14ac:dyDescent="0.2">
      <c r="A328" s="665"/>
      <c r="B328" s="665"/>
      <c r="C328" s="665"/>
      <c r="D328" s="1"/>
      <c r="E328" s="1"/>
      <c r="F328" s="1"/>
      <c r="G328" s="656">
        <v>0</v>
      </c>
      <c r="H328" s="1">
        <f t="shared" si="23"/>
        <v>0.85</v>
      </c>
      <c r="I328" s="655">
        <f t="shared" si="24"/>
        <v>0</v>
      </c>
      <c r="J328" s="665"/>
      <c r="K328" s="665"/>
    </row>
    <row r="329" spans="1:11" x14ac:dyDescent="0.2">
      <c r="A329" s="657"/>
      <c r="B329" s="657"/>
      <c r="C329" s="657"/>
      <c r="D329" s="657"/>
      <c r="E329" s="657"/>
      <c r="F329" s="662" t="s">
        <v>287</v>
      </c>
      <c r="G329" s="657"/>
      <c r="H329" s="657"/>
      <c r="I329" s="658">
        <f>SUM(I315:I328)</f>
        <v>0</v>
      </c>
      <c r="J329" s="663">
        <f>B315+C315-I329</f>
        <v>0</v>
      </c>
      <c r="K329" s="664">
        <f>J329*$I$3</f>
        <v>0</v>
      </c>
    </row>
    <row r="330" spans="1:11" x14ac:dyDescent="0.2">
      <c r="A330" s="1" t="str">
        <f>budget!A352</f>
        <v>BANK FEES</v>
      </c>
      <c r="B330" s="655">
        <f>budget!AD363</f>
        <v>0</v>
      </c>
      <c r="C330" s="655">
        <f>budget!AE363</f>
        <v>0</v>
      </c>
      <c r="D330" s="1"/>
      <c r="E330" s="1"/>
      <c r="F330" s="1"/>
      <c r="G330" s="656">
        <v>0</v>
      </c>
      <c r="H330" s="1">
        <f t="shared" ref="H330:H343" si="25">$I$3</f>
        <v>0.85</v>
      </c>
      <c r="I330" s="655">
        <f t="shared" ref="I330:I343" si="26">G330/H330</f>
        <v>0</v>
      </c>
      <c r="J330" s="665"/>
      <c r="K330" s="665"/>
    </row>
    <row r="331" spans="1:11" x14ac:dyDescent="0.2">
      <c r="A331" s="665"/>
      <c r="B331" s="665"/>
      <c r="C331" s="665"/>
      <c r="D331" s="1"/>
      <c r="E331" s="1"/>
      <c r="F331" s="1"/>
      <c r="G331" s="656">
        <v>0</v>
      </c>
      <c r="H331" s="1">
        <f t="shared" si="25"/>
        <v>0.85</v>
      </c>
      <c r="I331" s="655">
        <f t="shared" si="26"/>
        <v>0</v>
      </c>
      <c r="J331" s="665"/>
      <c r="K331" s="665"/>
    </row>
    <row r="332" spans="1:11" x14ac:dyDescent="0.2">
      <c r="A332" s="665"/>
      <c r="B332" s="665"/>
      <c r="C332" s="665"/>
      <c r="D332" s="1"/>
      <c r="E332" s="1"/>
      <c r="F332" s="1"/>
      <c r="G332" s="656">
        <v>0</v>
      </c>
      <c r="H332" s="1">
        <f t="shared" si="25"/>
        <v>0.85</v>
      </c>
      <c r="I332" s="655">
        <f t="shared" si="26"/>
        <v>0</v>
      </c>
      <c r="J332" s="665"/>
      <c r="K332" s="665"/>
    </row>
    <row r="333" spans="1:11" x14ac:dyDescent="0.2">
      <c r="A333" s="665"/>
      <c r="B333" s="665"/>
      <c r="C333" s="665"/>
      <c r="D333" s="1"/>
      <c r="E333" s="1"/>
      <c r="F333" s="1"/>
      <c r="G333" s="656">
        <v>0</v>
      </c>
      <c r="H333" s="1">
        <f t="shared" si="25"/>
        <v>0.85</v>
      </c>
      <c r="I333" s="655">
        <f t="shared" si="26"/>
        <v>0</v>
      </c>
      <c r="J333" s="665"/>
      <c r="K333" s="665"/>
    </row>
    <row r="334" spans="1:11" x14ac:dyDescent="0.2">
      <c r="A334" s="665"/>
      <c r="B334" s="665"/>
      <c r="C334" s="665"/>
      <c r="D334" s="1"/>
      <c r="E334" s="1"/>
      <c r="F334" s="1"/>
      <c r="G334" s="656">
        <v>0</v>
      </c>
      <c r="H334" s="1">
        <f t="shared" si="25"/>
        <v>0.85</v>
      </c>
      <c r="I334" s="655">
        <f t="shared" si="26"/>
        <v>0</v>
      </c>
      <c r="J334" s="665"/>
      <c r="K334" s="665"/>
    </row>
    <row r="335" spans="1:11" x14ac:dyDescent="0.2">
      <c r="A335" s="665"/>
      <c r="B335" s="665"/>
      <c r="C335" s="665"/>
      <c r="D335" s="1"/>
      <c r="E335" s="1"/>
      <c r="F335" s="1"/>
      <c r="G335" s="656">
        <v>0</v>
      </c>
      <c r="H335" s="1">
        <f t="shared" si="25"/>
        <v>0.85</v>
      </c>
      <c r="I335" s="655">
        <f t="shared" si="26"/>
        <v>0</v>
      </c>
      <c r="J335" s="665"/>
      <c r="K335" s="665"/>
    </row>
    <row r="336" spans="1:11" x14ac:dyDescent="0.2">
      <c r="A336" s="665"/>
      <c r="B336" s="665"/>
      <c r="C336" s="665"/>
      <c r="D336" s="1"/>
      <c r="E336" s="1"/>
      <c r="F336" s="1"/>
      <c r="G336" s="656">
        <v>0</v>
      </c>
      <c r="H336" s="1">
        <f t="shared" si="25"/>
        <v>0.85</v>
      </c>
      <c r="I336" s="655">
        <f t="shared" si="26"/>
        <v>0</v>
      </c>
      <c r="J336" s="665"/>
      <c r="K336" s="665"/>
    </row>
    <row r="337" spans="1:11" x14ac:dyDescent="0.2">
      <c r="A337" s="665"/>
      <c r="B337" s="665"/>
      <c r="C337" s="665"/>
      <c r="D337" s="1"/>
      <c r="E337" s="1"/>
      <c r="F337" s="1"/>
      <c r="G337" s="656">
        <v>0</v>
      </c>
      <c r="H337" s="1">
        <f t="shared" si="25"/>
        <v>0.85</v>
      </c>
      <c r="I337" s="655">
        <f t="shared" si="26"/>
        <v>0</v>
      </c>
      <c r="J337" s="665"/>
      <c r="K337" s="665"/>
    </row>
    <row r="338" spans="1:11" x14ac:dyDescent="0.2">
      <c r="A338" s="665"/>
      <c r="B338" s="665"/>
      <c r="C338" s="665"/>
      <c r="D338" s="1"/>
      <c r="E338" s="1"/>
      <c r="F338" s="1"/>
      <c r="G338" s="656">
        <v>0</v>
      </c>
      <c r="H338" s="1">
        <f t="shared" si="25"/>
        <v>0.85</v>
      </c>
      <c r="I338" s="655">
        <f t="shared" si="26"/>
        <v>0</v>
      </c>
      <c r="J338" s="665"/>
      <c r="K338" s="665"/>
    </row>
    <row r="339" spans="1:11" x14ac:dyDescent="0.2">
      <c r="A339" s="665"/>
      <c r="B339" s="665"/>
      <c r="C339" s="665"/>
      <c r="D339" s="1"/>
      <c r="E339" s="1"/>
      <c r="F339" s="1"/>
      <c r="G339" s="656">
        <v>0</v>
      </c>
      <c r="H339" s="1">
        <f t="shared" si="25"/>
        <v>0.85</v>
      </c>
      <c r="I339" s="655">
        <f t="shared" si="26"/>
        <v>0</v>
      </c>
      <c r="J339" s="665"/>
      <c r="K339" s="665"/>
    </row>
    <row r="340" spans="1:11" x14ac:dyDescent="0.2">
      <c r="A340" s="665"/>
      <c r="B340" s="665"/>
      <c r="C340" s="665"/>
      <c r="D340" s="1"/>
      <c r="E340" s="1"/>
      <c r="F340" s="1"/>
      <c r="G340" s="656">
        <v>0</v>
      </c>
      <c r="H340" s="1">
        <f t="shared" si="25"/>
        <v>0.85</v>
      </c>
      <c r="I340" s="655">
        <f t="shared" si="26"/>
        <v>0</v>
      </c>
      <c r="J340" s="665"/>
      <c r="K340" s="665"/>
    </row>
    <row r="341" spans="1:11" x14ac:dyDescent="0.2">
      <c r="A341" s="665"/>
      <c r="B341" s="665"/>
      <c r="C341" s="665"/>
      <c r="D341" s="1"/>
      <c r="E341" s="1"/>
      <c r="F341" s="1"/>
      <c r="G341" s="656">
        <v>0</v>
      </c>
      <c r="H341" s="1">
        <f t="shared" si="25"/>
        <v>0.85</v>
      </c>
      <c r="I341" s="655">
        <f t="shared" si="26"/>
        <v>0</v>
      </c>
      <c r="J341" s="665"/>
      <c r="K341" s="665"/>
    </row>
    <row r="342" spans="1:11" x14ac:dyDescent="0.2">
      <c r="A342" s="665"/>
      <c r="B342" s="665"/>
      <c r="C342" s="665"/>
      <c r="D342" s="1"/>
      <c r="E342" s="1"/>
      <c r="F342" s="1"/>
      <c r="G342" s="656">
        <v>0</v>
      </c>
      <c r="H342" s="1">
        <f t="shared" si="25"/>
        <v>0.85</v>
      </c>
      <c r="I342" s="655">
        <f t="shared" si="26"/>
        <v>0</v>
      </c>
      <c r="J342" s="665"/>
      <c r="K342" s="665"/>
    </row>
    <row r="343" spans="1:11" x14ac:dyDescent="0.2">
      <c r="A343" s="665"/>
      <c r="B343" s="665"/>
      <c r="C343" s="665"/>
      <c r="D343" s="1"/>
      <c r="E343" s="1"/>
      <c r="F343" s="1"/>
      <c r="G343" s="656">
        <v>0</v>
      </c>
      <c r="H343" s="1">
        <f t="shared" si="25"/>
        <v>0.85</v>
      </c>
      <c r="I343" s="655">
        <f t="shared" si="26"/>
        <v>0</v>
      </c>
      <c r="J343" s="665"/>
      <c r="K343" s="665"/>
    </row>
    <row r="344" spans="1:11" x14ac:dyDescent="0.2">
      <c r="A344" s="657"/>
      <c r="B344" s="657"/>
      <c r="C344" s="657"/>
      <c r="D344" s="657"/>
      <c r="E344" s="657"/>
      <c r="F344" s="662" t="s">
        <v>288</v>
      </c>
      <c r="G344" s="657"/>
      <c r="H344" s="657"/>
      <c r="I344" s="658">
        <f>SUM(I330:I343)</f>
        <v>0</v>
      </c>
      <c r="J344" s="663">
        <f>B330+C330-I344</f>
        <v>0</v>
      </c>
      <c r="K344" s="664">
        <f>J344*$I$3</f>
        <v>0</v>
      </c>
    </row>
    <row r="345" spans="1:11" x14ac:dyDescent="0.2">
      <c r="A345" s="1" t="str">
        <f>budget!A364</f>
        <v>HOST HOSPITALITY</v>
      </c>
      <c r="B345" s="655">
        <f>budget!AD372</f>
        <v>0</v>
      </c>
      <c r="C345" s="655">
        <f>budget!AE372</f>
        <v>0</v>
      </c>
      <c r="D345" s="1"/>
      <c r="E345" s="1"/>
      <c r="F345" s="1"/>
      <c r="G345" s="656">
        <v>0</v>
      </c>
      <c r="H345" s="1">
        <f t="shared" ref="H345:H358" si="27">$I$3</f>
        <v>0.85</v>
      </c>
      <c r="I345" s="655">
        <f t="shared" ref="I345:I358" si="28">G345/H345</f>
        <v>0</v>
      </c>
      <c r="J345" s="665"/>
      <c r="K345" s="665"/>
    </row>
    <row r="346" spans="1:11" x14ac:dyDescent="0.2">
      <c r="A346" s="665"/>
      <c r="B346" s="665"/>
      <c r="C346" s="665"/>
      <c r="D346" s="1"/>
      <c r="E346" s="1"/>
      <c r="F346" s="1"/>
      <c r="G346" s="656">
        <v>0</v>
      </c>
      <c r="H346" s="1">
        <f t="shared" si="27"/>
        <v>0.85</v>
      </c>
      <c r="I346" s="655">
        <f t="shared" si="28"/>
        <v>0</v>
      </c>
      <c r="J346" s="665"/>
      <c r="K346" s="665"/>
    </row>
    <row r="347" spans="1:11" x14ac:dyDescent="0.2">
      <c r="A347" s="665"/>
      <c r="B347" s="665"/>
      <c r="C347" s="665"/>
      <c r="D347" s="1"/>
      <c r="E347" s="1"/>
      <c r="F347" s="1"/>
      <c r="G347" s="656">
        <v>0</v>
      </c>
      <c r="H347" s="1">
        <f t="shared" si="27"/>
        <v>0.85</v>
      </c>
      <c r="I347" s="655">
        <f t="shared" si="28"/>
        <v>0</v>
      </c>
      <c r="J347" s="665"/>
      <c r="K347" s="665"/>
    </row>
    <row r="348" spans="1:11" x14ac:dyDescent="0.2">
      <c r="A348" s="665"/>
      <c r="B348" s="665"/>
      <c r="C348" s="665"/>
      <c r="D348" s="1"/>
      <c r="E348" s="1"/>
      <c r="F348" s="1"/>
      <c r="G348" s="656">
        <v>0</v>
      </c>
      <c r="H348" s="1">
        <f t="shared" si="27"/>
        <v>0.85</v>
      </c>
      <c r="I348" s="655">
        <f t="shared" si="28"/>
        <v>0</v>
      </c>
      <c r="J348" s="665"/>
      <c r="K348" s="665"/>
    </row>
    <row r="349" spans="1:11" x14ac:dyDescent="0.2">
      <c r="A349" s="665"/>
      <c r="B349" s="665"/>
      <c r="C349" s="665"/>
      <c r="D349" s="1"/>
      <c r="E349" s="1"/>
      <c r="F349" s="1"/>
      <c r="G349" s="656">
        <v>0</v>
      </c>
      <c r="H349" s="1">
        <f t="shared" si="27"/>
        <v>0.85</v>
      </c>
      <c r="I349" s="655">
        <f t="shared" si="28"/>
        <v>0</v>
      </c>
      <c r="J349" s="665"/>
      <c r="K349" s="665"/>
    </row>
    <row r="350" spans="1:11" x14ac:dyDescent="0.2">
      <c r="A350" s="665"/>
      <c r="B350" s="665"/>
      <c r="C350" s="665"/>
      <c r="D350" s="1"/>
      <c r="E350" s="1"/>
      <c r="F350" s="1"/>
      <c r="G350" s="656">
        <v>0</v>
      </c>
      <c r="H350" s="1">
        <f t="shared" si="27"/>
        <v>0.85</v>
      </c>
      <c r="I350" s="655">
        <f t="shared" si="28"/>
        <v>0</v>
      </c>
      <c r="J350" s="665"/>
      <c r="K350" s="665"/>
    </row>
    <row r="351" spans="1:11" x14ac:dyDescent="0.2">
      <c r="A351" s="665"/>
      <c r="B351" s="665"/>
      <c r="C351" s="665"/>
      <c r="D351" s="1"/>
      <c r="E351" s="1"/>
      <c r="F351" s="1"/>
      <c r="G351" s="656">
        <v>0</v>
      </c>
      <c r="H351" s="1">
        <f t="shared" si="27"/>
        <v>0.85</v>
      </c>
      <c r="I351" s="655">
        <f t="shared" si="28"/>
        <v>0</v>
      </c>
      <c r="J351" s="665"/>
      <c r="K351" s="665"/>
    </row>
    <row r="352" spans="1:11" x14ac:dyDescent="0.2">
      <c r="A352" s="665"/>
      <c r="B352" s="665"/>
      <c r="C352" s="665"/>
      <c r="D352" s="1"/>
      <c r="E352" s="1"/>
      <c r="F352" s="1"/>
      <c r="G352" s="656">
        <v>0</v>
      </c>
      <c r="H352" s="1">
        <f t="shared" si="27"/>
        <v>0.85</v>
      </c>
      <c r="I352" s="655">
        <f t="shared" si="28"/>
        <v>0</v>
      </c>
      <c r="J352" s="665"/>
      <c r="K352" s="665"/>
    </row>
    <row r="353" spans="1:11" x14ac:dyDescent="0.2">
      <c r="A353" s="665"/>
      <c r="B353" s="665"/>
      <c r="C353" s="665"/>
      <c r="D353" s="1"/>
      <c r="E353" s="1"/>
      <c r="F353" s="1"/>
      <c r="G353" s="656">
        <v>0</v>
      </c>
      <c r="H353" s="1">
        <f t="shared" si="27"/>
        <v>0.85</v>
      </c>
      <c r="I353" s="655">
        <f t="shared" si="28"/>
        <v>0</v>
      </c>
      <c r="J353" s="665"/>
      <c r="K353" s="665"/>
    </row>
    <row r="354" spans="1:11" x14ac:dyDescent="0.2">
      <c r="A354" s="665"/>
      <c r="B354" s="665"/>
      <c r="C354" s="665"/>
      <c r="D354" s="1"/>
      <c r="E354" s="1"/>
      <c r="F354" s="1"/>
      <c r="G354" s="656">
        <v>0</v>
      </c>
      <c r="H354" s="1">
        <f t="shared" si="27"/>
        <v>0.85</v>
      </c>
      <c r="I354" s="655">
        <f t="shared" si="28"/>
        <v>0</v>
      </c>
      <c r="J354" s="665"/>
      <c r="K354" s="665"/>
    </row>
    <row r="355" spans="1:11" x14ac:dyDescent="0.2">
      <c r="A355" s="665"/>
      <c r="B355" s="665"/>
      <c r="C355" s="665"/>
      <c r="D355" s="1"/>
      <c r="E355" s="1"/>
      <c r="F355" s="1"/>
      <c r="G355" s="656">
        <v>0</v>
      </c>
      <c r="H355" s="1">
        <f t="shared" si="27"/>
        <v>0.85</v>
      </c>
      <c r="I355" s="655">
        <f t="shared" si="28"/>
        <v>0</v>
      </c>
      <c r="J355" s="665"/>
      <c r="K355" s="665"/>
    </row>
    <row r="356" spans="1:11" x14ac:dyDescent="0.2">
      <c r="A356" s="665"/>
      <c r="B356" s="665"/>
      <c r="C356" s="665"/>
      <c r="D356" s="1"/>
      <c r="E356" s="1"/>
      <c r="F356" s="1"/>
      <c r="G356" s="656">
        <v>0</v>
      </c>
      <c r="H356" s="1">
        <f t="shared" si="27"/>
        <v>0.85</v>
      </c>
      <c r="I356" s="655">
        <f t="shared" si="28"/>
        <v>0</v>
      </c>
      <c r="J356" s="665"/>
      <c r="K356" s="665"/>
    </row>
    <row r="357" spans="1:11" x14ac:dyDescent="0.2">
      <c r="A357" s="665"/>
      <c r="B357" s="665"/>
      <c r="C357" s="665"/>
      <c r="D357" s="1"/>
      <c r="E357" s="1"/>
      <c r="F357" s="1"/>
      <c r="G357" s="656">
        <v>0</v>
      </c>
      <c r="H357" s="1">
        <f t="shared" si="27"/>
        <v>0.85</v>
      </c>
      <c r="I357" s="655">
        <f t="shared" si="28"/>
        <v>0</v>
      </c>
      <c r="J357" s="665"/>
      <c r="K357" s="665"/>
    </row>
    <row r="358" spans="1:11" x14ac:dyDescent="0.2">
      <c r="A358" s="665"/>
      <c r="B358" s="665"/>
      <c r="C358" s="665"/>
      <c r="D358" s="1"/>
      <c r="E358" s="1"/>
      <c r="F358" s="1"/>
      <c r="G358" s="656">
        <v>0</v>
      </c>
      <c r="H358" s="1">
        <f t="shared" si="27"/>
        <v>0.85</v>
      </c>
      <c r="I358" s="655">
        <f t="shared" si="28"/>
        <v>0</v>
      </c>
      <c r="J358" s="665"/>
      <c r="K358" s="665"/>
    </row>
    <row r="359" spans="1:11" x14ac:dyDescent="0.2">
      <c r="A359" s="657"/>
      <c r="B359" s="657"/>
      <c r="C359" s="657"/>
      <c r="D359" s="657"/>
      <c r="E359" s="657"/>
      <c r="F359" s="662" t="s">
        <v>289</v>
      </c>
      <c r="G359" s="657"/>
      <c r="H359" s="657"/>
      <c r="I359" s="658">
        <f>SUM(I345:I358)</f>
        <v>0</v>
      </c>
      <c r="J359" s="663">
        <f>B345+C345-I359</f>
        <v>0</v>
      </c>
      <c r="K359" s="664">
        <f>J359*$I$3</f>
        <v>0</v>
      </c>
    </row>
    <row r="360" spans="1:11" ht="25.5" x14ac:dyDescent="0.2">
      <c r="A360" s="609" t="str">
        <f>budget!A373</f>
        <v>ADMINISTRATIVE ASSISTANCE</v>
      </c>
      <c r="B360" s="655">
        <f>budget!AD380</f>
        <v>0</v>
      </c>
      <c r="C360" s="655">
        <f>budget!AE380</f>
        <v>0</v>
      </c>
      <c r="D360" s="1"/>
      <c r="E360" s="1"/>
      <c r="F360" s="1"/>
      <c r="G360" s="656">
        <v>0</v>
      </c>
      <c r="H360" s="1">
        <f t="shared" ref="H360:H373" si="29">$I$3</f>
        <v>0.85</v>
      </c>
      <c r="I360" s="655">
        <f t="shared" ref="I360:I373" si="30">G360/H360</f>
        <v>0</v>
      </c>
      <c r="J360" s="665"/>
      <c r="K360" s="665"/>
    </row>
    <row r="361" spans="1:11" x14ac:dyDescent="0.2">
      <c r="A361" s="665"/>
      <c r="B361" s="665"/>
      <c r="C361" s="665"/>
      <c r="D361" s="1"/>
      <c r="E361" s="1"/>
      <c r="F361" s="1"/>
      <c r="G361" s="656">
        <v>0</v>
      </c>
      <c r="H361" s="1">
        <f t="shared" si="29"/>
        <v>0.85</v>
      </c>
      <c r="I361" s="655">
        <f t="shared" si="30"/>
        <v>0</v>
      </c>
      <c r="J361" s="665"/>
      <c r="K361" s="665"/>
    </row>
    <row r="362" spans="1:11" x14ac:dyDescent="0.2">
      <c r="A362" s="665"/>
      <c r="B362" s="665"/>
      <c r="C362" s="665"/>
      <c r="D362" s="1"/>
      <c r="E362" s="1"/>
      <c r="F362" s="1"/>
      <c r="G362" s="656">
        <v>0</v>
      </c>
      <c r="H362" s="1">
        <f t="shared" si="29"/>
        <v>0.85</v>
      </c>
      <c r="I362" s="655">
        <f t="shared" si="30"/>
        <v>0</v>
      </c>
      <c r="J362" s="665"/>
      <c r="K362" s="665"/>
    </row>
    <row r="363" spans="1:11" x14ac:dyDescent="0.2">
      <c r="A363" s="665"/>
      <c r="B363" s="665"/>
      <c r="C363" s="665"/>
      <c r="D363" s="1"/>
      <c r="E363" s="1"/>
      <c r="F363" s="1"/>
      <c r="G363" s="656">
        <v>0</v>
      </c>
      <c r="H363" s="1">
        <f t="shared" si="29"/>
        <v>0.85</v>
      </c>
      <c r="I363" s="655">
        <f t="shared" si="30"/>
        <v>0</v>
      </c>
      <c r="J363" s="665"/>
      <c r="K363" s="665"/>
    </row>
    <row r="364" spans="1:11" x14ac:dyDescent="0.2">
      <c r="A364" s="665"/>
      <c r="B364" s="665"/>
      <c r="C364" s="665"/>
      <c r="D364" s="1"/>
      <c r="E364" s="1"/>
      <c r="F364" s="1"/>
      <c r="G364" s="656">
        <v>0</v>
      </c>
      <c r="H364" s="1">
        <f t="shared" si="29"/>
        <v>0.85</v>
      </c>
      <c r="I364" s="655">
        <f t="shared" si="30"/>
        <v>0</v>
      </c>
      <c r="J364" s="665"/>
      <c r="K364" s="665"/>
    </row>
    <row r="365" spans="1:11" x14ac:dyDescent="0.2">
      <c r="A365" s="665"/>
      <c r="B365" s="665"/>
      <c r="C365" s="665"/>
      <c r="D365" s="1"/>
      <c r="E365" s="1"/>
      <c r="F365" s="1"/>
      <c r="G365" s="656">
        <v>0</v>
      </c>
      <c r="H365" s="1">
        <f t="shared" si="29"/>
        <v>0.85</v>
      </c>
      <c r="I365" s="655">
        <f t="shared" si="30"/>
        <v>0</v>
      </c>
      <c r="J365" s="665"/>
      <c r="K365" s="665"/>
    </row>
    <row r="366" spans="1:11" x14ac:dyDescent="0.2">
      <c r="A366" s="665"/>
      <c r="B366" s="665"/>
      <c r="C366" s="665"/>
      <c r="D366" s="1"/>
      <c r="E366" s="1"/>
      <c r="F366" s="1"/>
      <c r="G366" s="656">
        <v>0</v>
      </c>
      <c r="H366" s="1">
        <f t="shared" si="29"/>
        <v>0.85</v>
      </c>
      <c r="I366" s="655">
        <f t="shared" si="30"/>
        <v>0</v>
      </c>
      <c r="J366" s="665"/>
      <c r="K366" s="665"/>
    </row>
    <row r="367" spans="1:11" x14ac:dyDescent="0.2">
      <c r="A367" s="665"/>
      <c r="B367" s="665"/>
      <c r="C367" s="665"/>
      <c r="D367" s="1"/>
      <c r="E367" s="1"/>
      <c r="F367" s="1"/>
      <c r="G367" s="656">
        <v>0</v>
      </c>
      <c r="H367" s="1">
        <f t="shared" si="29"/>
        <v>0.85</v>
      </c>
      <c r="I367" s="655">
        <f t="shared" si="30"/>
        <v>0</v>
      </c>
      <c r="J367" s="665"/>
      <c r="K367" s="665"/>
    </row>
    <row r="368" spans="1:11" x14ac:dyDescent="0.2">
      <c r="A368" s="665"/>
      <c r="B368" s="665"/>
      <c r="C368" s="665"/>
      <c r="D368" s="1"/>
      <c r="E368" s="1"/>
      <c r="F368" s="1"/>
      <c r="G368" s="656">
        <v>0</v>
      </c>
      <c r="H368" s="1">
        <f t="shared" si="29"/>
        <v>0.85</v>
      </c>
      <c r="I368" s="655">
        <f t="shared" si="30"/>
        <v>0</v>
      </c>
      <c r="J368" s="665"/>
      <c r="K368" s="665"/>
    </row>
    <row r="369" spans="1:11" x14ac:dyDescent="0.2">
      <c r="A369" s="665"/>
      <c r="B369" s="665"/>
      <c r="C369" s="665"/>
      <c r="D369" s="1"/>
      <c r="E369" s="1"/>
      <c r="F369" s="1"/>
      <c r="G369" s="656">
        <v>0</v>
      </c>
      <c r="H369" s="1">
        <f t="shared" si="29"/>
        <v>0.85</v>
      </c>
      <c r="I369" s="655">
        <f t="shared" si="30"/>
        <v>0</v>
      </c>
      <c r="J369" s="665"/>
      <c r="K369" s="665"/>
    </row>
    <row r="370" spans="1:11" x14ac:dyDescent="0.2">
      <c r="A370" s="665"/>
      <c r="B370" s="665"/>
      <c r="C370" s="665"/>
      <c r="D370" s="1"/>
      <c r="E370" s="1"/>
      <c r="F370" s="1"/>
      <c r="G370" s="656">
        <v>0</v>
      </c>
      <c r="H370" s="1">
        <f t="shared" si="29"/>
        <v>0.85</v>
      </c>
      <c r="I370" s="655">
        <f t="shared" si="30"/>
        <v>0</v>
      </c>
      <c r="J370" s="665"/>
      <c r="K370" s="665"/>
    </row>
    <row r="371" spans="1:11" x14ac:dyDescent="0.2">
      <c r="A371" s="665"/>
      <c r="B371" s="665"/>
      <c r="C371" s="665"/>
      <c r="D371" s="1"/>
      <c r="E371" s="1"/>
      <c r="F371" s="1"/>
      <c r="G371" s="656">
        <v>0</v>
      </c>
      <c r="H371" s="1">
        <f t="shared" si="29"/>
        <v>0.85</v>
      </c>
      <c r="I371" s="655">
        <f t="shared" si="30"/>
        <v>0</v>
      </c>
      <c r="J371" s="665"/>
      <c r="K371" s="665"/>
    </row>
    <row r="372" spans="1:11" x14ac:dyDescent="0.2">
      <c r="A372" s="665"/>
      <c r="B372" s="665"/>
      <c r="C372" s="665"/>
      <c r="D372" s="1"/>
      <c r="E372" s="1"/>
      <c r="F372" s="1"/>
      <c r="G372" s="656">
        <v>0</v>
      </c>
      <c r="H372" s="1">
        <f t="shared" si="29"/>
        <v>0.85</v>
      </c>
      <c r="I372" s="655">
        <f t="shared" si="30"/>
        <v>0</v>
      </c>
      <c r="J372" s="665"/>
      <c r="K372" s="665"/>
    </row>
    <row r="373" spans="1:11" x14ac:dyDescent="0.2">
      <c r="A373" s="665"/>
      <c r="B373" s="665"/>
      <c r="C373" s="665"/>
      <c r="D373" s="1"/>
      <c r="E373" s="1"/>
      <c r="F373" s="1"/>
      <c r="G373" s="656">
        <v>0</v>
      </c>
      <c r="H373" s="1">
        <f t="shared" si="29"/>
        <v>0.85</v>
      </c>
      <c r="I373" s="655">
        <f t="shared" si="30"/>
        <v>0</v>
      </c>
      <c r="J373" s="665"/>
      <c r="K373" s="665"/>
    </row>
    <row r="374" spans="1:11" x14ac:dyDescent="0.2">
      <c r="A374" s="657"/>
      <c r="B374" s="657"/>
      <c r="C374" s="657"/>
      <c r="D374" s="657"/>
      <c r="E374" s="657"/>
      <c r="F374" s="662" t="s">
        <v>290</v>
      </c>
      <c r="G374" s="657"/>
      <c r="H374" s="657"/>
      <c r="I374" s="658">
        <f>SUM(I360:I373)</f>
        <v>0</v>
      </c>
      <c r="J374" s="663">
        <f>B360+C360-I374</f>
        <v>0</v>
      </c>
      <c r="K374" s="664">
        <f>J374*$I$3</f>
        <v>0</v>
      </c>
    </row>
    <row r="375" spans="1:11" x14ac:dyDescent="0.2">
      <c r="A375" s="1" t="str">
        <f>budget!A381</f>
        <v>ROOM RENTAL</v>
      </c>
      <c r="B375" s="655">
        <f>budget!AD387</f>
        <v>0</v>
      </c>
      <c r="C375" s="655">
        <f>budget!AE387</f>
        <v>0</v>
      </c>
      <c r="D375" s="1"/>
      <c r="E375" s="1"/>
      <c r="F375" s="1"/>
      <c r="G375" s="656">
        <v>0</v>
      </c>
      <c r="H375" s="1">
        <f t="shared" ref="H375:H388" si="31">$I$3</f>
        <v>0.85</v>
      </c>
      <c r="I375" s="655">
        <f t="shared" ref="I375:I388" si="32">G375/H375</f>
        <v>0</v>
      </c>
      <c r="J375" s="665"/>
      <c r="K375" s="665"/>
    </row>
    <row r="376" spans="1:11" x14ac:dyDescent="0.2">
      <c r="A376" s="665"/>
      <c r="B376" s="665"/>
      <c r="C376" s="665"/>
      <c r="D376" s="1"/>
      <c r="E376" s="1"/>
      <c r="F376" s="1"/>
      <c r="G376" s="656">
        <v>0</v>
      </c>
      <c r="H376" s="1">
        <f t="shared" si="31"/>
        <v>0.85</v>
      </c>
      <c r="I376" s="655">
        <f t="shared" si="32"/>
        <v>0</v>
      </c>
      <c r="J376" s="665"/>
      <c r="K376" s="665"/>
    </row>
    <row r="377" spans="1:11" x14ac:dyDescent="0.2">
      <c r="A377" s="665"/>
      <c r="B377" s="665"/>
      <c r="C377" s="665"/>
      <c r="D377" s="1"/>
      <c r="E377" s="1"/>
      <c r="F377" s="1"/>
      <c r="G377" s="656">
        <v>0</v>
      </c>
      <c r="H377" s="1">
        <f t="shared" si="31"/>
        <v>0.85</v>
      </c>
      <c r="I377" s="655">
        <f t="shared" si="32"/>
        <v>0</v>
      </c>
      <c r="J377" s="665"/>
      <c r="K377" s="665"/>
    </row>
    <row r="378" spans="1:11" x14ac:dyDescent="0.2">
      <c r="A378" s="665"/>
      <c r="B378" s="665"/>
      <c r="C378" s="665"/>
      <c r="D378" s="1"/>
      <c r="E378" s="1"/>
      <c r="F378" s="1"/>
      <c r="G378" s="656">
        <v>0</v>
      </c>
      <c r="H378" s="1">
        <f t="shared" si="31"/>
        <v>0.85</v>
      </c>
      <c r="I378" s="655">
        <f t="shared" si="32"/>
        <v>0</v>
      </c>
      <c r="J378" s="665"/>
      <c r="K378" s="665"/>
    </row>
    <row r="379" spans="1:11" x14ac:dyDescent="0.2">
      <c r="A379" s="665"/>
      <c r="B379" s="665"/>
      <c r="C379" s="665"/>
      <c r="D379" s="1"/>
      <c r="E379" s="1"/>
      <c r="F379" s="1"/>
      <c r="G379" s="656">
        <v>0</v>
      </c>
      <c r="H379" s="1">
        <f t="shared" si="31"/>
        <v>0.85</v>
      </c>
      <c r="I379" s="655">
        <f t="shared" si="32"/>
        <v>0</v>
      </c>
      <c r="J379" s="665"/>
      <c r="K379" s="665"/>
    </row>
    <row r="380" spans="1:11" x14ac:dyDescent="0.2">
      <c r="A380" s="665"/>
      <c r="B380" s="665"/>
      <c r="C380" s="665"/>
      <c r="D380" s="1"/>
      <c r="E380" s="1"/>
      <c r="F380" s="1"/>
      <c r="G380" s="656">
        <v>0</v>
      </c>
      <c r="H380" s="1">
        <f t="shared" si="31"/>
        <v>0.85</v>
      </c>
      <c r="I380" s="655">
        <f t="shared" si="32"/>
        <v>0</v>
      </c>
      <c r="J380" s="665"/>
      <c r="K380" s="665"/>
    </row>
    <row r="381" spans="1:11" x14ac:dyDescent="0.2">
      <c r="A381" s="665"/>
      <c r="B381" s="665"/>
      <c r="C381" s="665"/>
      <c r="D381" s="1"/>
      <c r="E381" s="1"/>
      <c r="F381" s="1"/>
      <c r="G381" s="656">
        <v>0</v>
      </c>
      <c r="H381" s="1">
        <f t="shared" si="31"/>
        <v>0.85</v>
      </c>
      <c r="I381" s="655">
        <f t="shared" si="32"/>
        <v>0</v>
      </c>
      <c r="J381" s="665"/>
      <c r="K381" s="665"/>
    </row>
    <row r="382" spans="1:11" x14ac:dyDescent="0.2">
      <c r="A382" s="665"/>
      <c r="B382" s="665"/>
      <c r="C382" s="665"/>
      <c r="D382" s="1"/>
      <c r="E382" s="1"/>
      <c r="F382" s="1"/>
      <c r="G382" s="656">
        <v>0</v>
      </c>
      <c r="H382" s="1">
        <f t="shared" si="31"/>
        <v>0.85</v>
      </c>
      <c r="I382" s="655">
        <f t="shared" si="32"/>
        <v>0</v>
      </c>
      <c r="J382" s="665"/>
      <c r="K382" s="665"/>
    </row>
    <row r="383" spans="1:11" x14ac:dyDescent="0.2">
      <c r="A383" s="665"/>
      <c r="B383" s="665"/>
      <c r="C383" s="665"/>
      <c r="D383" s="1"/>
      <c r="E383" s="1"/>
      <c r="F383" s="1"/>
      <c r="G383" s="656">
        <v>0</v>
      </c>
      <c r="H383" s="1">
        <f t="shared" si="31"/>
        <v>0.85</v>
      </c>
      <c r="I383" s="655">
        <f t="shared" si="32"/>
        <v>0</v>
      </c>
      <c r="J383" s="665"/>
      <c r="K383" s="665"/>
    </row>
    <row r="384" spans="1:11" x14ac:dyDescent="0.2">
      <c r="A384" s="665"/>
      <c r="B384" s="665"/>
      <c r="C384" s="665"/>
      <c r="D384" s="1"/>
      <c r="E384" s="1"/>
      <c r="F384" s="1"/>
      <c r="G384" s="656">
        <v>0</v>
      </c>
      <c r="H384" s="1">
        <f t="shared" si="31"/>
        <v>0.85</v>
      </c>
      <c r="I384" s="655">
        <f t="shared" si="32"/>
        <v>0</v>
      </c>
      <c r="J384" s="665"/>
      <c r="K384" s="665"/>
    </row>
    <row r="385" spans="1:11" x14ac:dyDescent="0.2">
      <c r="A385" s="665"/>
      <c r="B385" s="665"/>
      <c r="C385" s="665"/>
      <c r="D385" s="1"/>
      <c r="E385" s="1"/>
      <c r="F385" s="1"/>
      <c r="G385" s="656">
        <v>0</v>
      </c>
      <c r="H385" s="1">
        <f t="shared" si="31"/>
        <v>0.85</v>
      </c>
      <c r="I385" s="655">
        <f t="shared" si="32"/>
        <v>0</v>
      </c>
      <c r="J385" s="665"/>
      <c r="K385" s="665"/>
    </row>
    <row r="386" spans="1:11" x14ac:dyDescent="0.2">
      <c r="A386" s="665"/>
      <c r="B386" s="665"/>
      <c r="C386" s="665"/>
      <c r="D386" s="1"/>
      <c r="E386" s="1"/>
      <c r="F386" s="1"/>
      <c r="G386" s="656">
        <v>0</v>
      </c>
      <c r="H386" s="1">
        <f t="shared" si="31"/>
        <v>0.85</v>
      </c>
      <c r="I386" s="655">
        <f t="shared" si="32"/>
        <v>0</v>
      </c>
      <c r="J386" s="665"/>
      <c r="K386" s="665"/>
    </row>
    <row r="387" spans="1:11" x14ac:dyDescent="0.2">
      <c r="A387" s="665"/>
      <c r="B387" s="665"/>
      <c r="C387" s="665"/>
      <c r="D387" s="1"/>
      <c r="E387" s="1"/>
      <c r="F387" s="1"/>
      <c r="G387" s="656">
        <v>0</v>
      </c>
      <c r="H387" s="1">
        <f t="shared" si="31"/>
        <v>0.85</v>
      </c>
      <c r="I387" s="655">
        <f t="shared" si="32"/>
        <v>0</v>
      </c>
      <c r="J387" s="665"/>
      <c r="K387" s="665"/>
    </row>
    <row r="388" spans="1:11" x14ac:dyDescent="0.2">
      <c r="A388" s="665"/>
      <c r="B388" s="665"/>
      <c r="C388" s="665"/>
      <c r="D388" s="1"/>
      <c r="E388" s="1"/>
      <c r="F388" s="1"/>
      <c r="G388" s="656">
        <v>0</v>
      </c>
      <c r="H388" s="1">
        <f t="shared" si="31"/>
        <v>0.85</v>
      </c>
      <c r="I388" s="655">
        <f t="shared" si="32"/>
        <v>0</v>
      </c>
      <c r="J388" s="665"/>
      <c r="K388" s="665"/>
    </row>
    <row r="389" spans="1:11" ht="13.5" thickBot="1" x14ac:dyDescent="0.25">
      <c r="A389" s="657"/>
      <c r="B389" s="657"/>
      <c r="C389" s="657"/>
      <c r="D389" s="657"/>
      <c r="E389" s="657"/>
      <c r="F389" s="662" t="s">
        <v>291</v>
      </c>
      <c r="G389" s="657"/>
      <c r="H389" s="657"/>
      <c r="I389" s="658">
        <f>SUM(I376:I388)</f>
        <v>0</v>
      </c>
      <c r="J389" s="663">
        <f>B375+C375-I389</f>
        <v>0</v>
      </c>
      <c r="K389" s="664">
        <f>J389*$I$3</f>
        <v>0</v>
      </c>
    </row>
    <row r="390" spans="1:11" s="654" customFormat="1" ht="13.5" thickBot="1" x14ac:dyDescent="0.25">
      <c r="B390" s="1067" t="s">
        <v>251</v>
      </c>
      <c r="C390" s="1068"/>
      <c r="D390" s="1064"/>
      <c r="E390" s="1065"/>
      <c r="F390" s="1066"/>
      <c r="G390" s="1059" t="s">
        <v>247</v>
      </c>
      <c r="H390" s="1060"/>
      <c r="I390" s="1061"/>
      <c r="J390" s="1062" t="s">
        <v>248</v>
      </c>
      <c r="K390" s="1063"/>
    </row>
    <row r="391" spans="1:11" s="654" customFormat="1" x14ac:dyDescent="0.2">
      <c r="A391" s="659" t="s">
        <v>254</v>
      </c>
      <c r="B391" s="659" t="s">
        <v>110</v>
      </c>
      <c r="C391" s="659" t="s">
        <v>111</v>
      </c>
      <c r="D391" s="659"/>
      <c r="E391" s="659"/>
      <c r="F391" s="698" t="s">
        <v>299</v>
      </c>
      <c r="G391" s="660"/>
      <c r="H391" s="661"/>
      <c r="I391" s="660" t="s">
        <v>189</v>
      </c>
      <c r="J391" s="660" t="s">
        <v>189</v>
      </c>
      <c r="K391" s="660" t="str">
        <f>budget!$K$4</f>
        <v>EUR</v>
      </c>
    </row>
    <row r="392" spans="1:11" x14ac:dyDescent="0.2">
      <c r="A392" s="673" t="str">
        <f>'cash advance'!D26</f>
        <v>Withdraw as Cash</v>
      </c>
      <c r="B392" s="655">
        <f>'cash advance'!I26</f>
        <v>0</v>
      </c>
      <c r="C392" s="671"/>
      <c r="D392" s="672"/>
      <c r="E392" s="672"/>
      <c r="F392" s="672"/>
      <c r="G392" s="672"/>
      <c r="H392" s="672"/>
      <c r="I392" s="655">
        <f>I11+I43+I75+I105+I137+I171+I173+I236+I251+I269+I284+I299+I314+I329+I344+I359+I374+I389</f>
        <v>0</v>
      </c>
      <c r="J392" s="655">
        <f>J11+J43+J75+J105+J137+J171+J173+J236+J251+J269+J284+J299+J314+J329+J344+J359+J374+J389</f>
        <v>0</v>
      </c>
      <c r="K392" s="656">
        <f>K11+K43+K75+K105+K137+K171+K173+K236+K251+K269+K284+K299+K314+K329+K344+K359+K374+K389</f>
        <v>0</v>
      </c>
    </row>
    <row r="393" spans="1:11" x14ac:dyDescent="0.2">
      <c r="A393" s="673" t="str">
        <f>'cash advance'!D27</f>
        <v>Debit Directly to Card</v>
      </c>
      <c r="B393" s="672"/>
      <c r="C393" s="655">
        <f>'cash advance'!J27</f>
        <v>0</v>
      </c>
      <c r="D393" s="672"/>
      <c r="E393" s="672"/>
      <c r="F393" s="672"/>
      <c r="G393" s="672"/>
      <c r="H393" s="672"/>
      <c r="I393" s="672"/>
      <c r="J393" s="672"/>
      <c r="K393" s="672"/>
    </row>
  </sheetData>
  <mergeCells count="16">
    <mergeCell ref="J390:K390"/>
    <mergeCell ref="A3:E3"/>
    <mergeCell ref="B5:C5"/>
    <mergeCell ref="D5:F5"/>
    <mergeCell ref="G5:I5"/>
    <mergeCell ref="J5:K5"/>
    <mergeCell ref="B253:C253"/>
    <mergeCell ref="D253:F253"/>
    <mergeCell ref="G253:I253"/>
    <mergeCell ref="J253:K253"/>
    <mergeCell ref="A1:E1"/>
    <mergeCell ref="A2:E2"/>
    <mergeCell ref="G2:H2"/>
    <mergeCell ref="B390:C390"/>
    <mergeCell ref="D390:F390"/>
    <mergeCell ref="G390:I390"/>
  </mergeCells>
  <pageMargins left="0.25" right="0.25" top="0.75" bottom="0.75" header="0.3" footer="0.3"/>
  <pageSetup scale="62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DBE5F1"/>
    <pageSetUpPr fitToPage="1"/>
  </sheetPr>
  <dimension ref="A1:K65"/>
  <sheetViews>
    <sheetView workbookViewId="0">
      <selection activeCell="K1" sqref="A1:K1"/>
    </sheetView>
  </sheetViews>
  <sheetFormatPr defaultRowHeight="12.75" x14ac:dyDescent="0.2"/>
  <cols>
    <col min="1" max="1" width="10.140625" style="20" bestFit="1" customWidth="1"/>
    <col min="2" max="2" width="10.28515625" style="19" customWidth="1"/>
    <col min="3" max="4" width="11.42578125" style="19" customWidth="1"/>
    <col min="5" max="5" width="10.85546875" style="19" customWidth="1"/>
    <col min="6" max="6" width="3" customWidth="1"/>
    <col min="8" max="8" width="10.7109375" customWidth="1"/>
    <col min="9" max="11" width="12.28515625" customWidth="1"/>
    <col min="14" max="16" width="12.85546875" customWidth="1"/>
    <col min="17" max="17" width="13.7109375" customWidth="1"/>
  </cols>
  <sheetData>
    <row r="1" spans="1:11" ht="21" thickBot="1" x14ac:dyDescent="0.35">
      <c r="A1" s="750" t="str">
        <f>"Cash Exchange Rate Calculator - "&amp;budget!A6</f>
        <v>Cash Exchange Rate Calculator - (Faculty Name #3)</v>
      </c>
      <c r="B1" s="751"/>
      <c r="C1" s="751"/>
      <c r="D1" s="751"/>
      <c r="E1" s="751"/>
      <c r="F1" s="752"/>
      <c r="G1" s="752"/>
      <c r="H1" s="752"/>
      <c r="I1" s="752"/>
      <c r="J1" s="752"/>
      <c r="K1" s="753"/>
    </row>
    <row r="2" spans="1:11" ht="13.5" thickBot="1" x14ac:dyDescent="0.25"/>
    <row r="3" spans="1:11" ht="18" x14ac:dyDescent="0.25">
      <c r="A3" s="1071" t="str">
        <f>budget!K4</f>
        <v>EUR</v>
      </c>
      <c r="B3" s="1072"/>
      <c r="C3" s="1072"/>
      <c r="D3" s="1072"/>
      <c r="E3" s="1073"/>
      <c r="G3" s="1071" t="str">
        <f>budget!M4</f>
        <v>Cur. #2</v>
      </c>
      <c r="H3" s="1072"/>
      <c r="I3" s="1072"/>
      <c r="J3" s="1072"/>
      <c r="K3" s="1073"/>
    </row>
    <row r="4" spans="1:11" ht="66.75" customHeight="1" x14ac:dyDescent="0.2">
      <c r="A4" s="23" t="s">
        <v>28</v>
      </c>
      <c r="B4" s="21" t="s">
        <v>106</v>
      </c>
      <c r="C4" s="21" t="s">
        <v>107</v>
      </c>
      <c r="D4" s="21" t="s">
        <v>108</v>
      </c>
      <c r="E4" s="24" t="s">
        <v>109</v>
      </c>
      <c r="G4" s="23" t="s">
        <v>28</v>
      </c>
      <c r="H4" s="21" t="s">
        <v>106</v>
      </c>
      <c r="I4" s="21" t="s">
        <v>107</v>
      </c>
      <c r="J4" s="21" t="s">
        <v>108</v>
      </c>
      <c r="K4" s="24" t="s">
        <v>109</v>
      </c>
    </row>
    <row r="5" spans="1:11" x14ac:dyDescent="0.2">
      <c r="A5" s="7"/>
      <c r="B5" s="2">
        <v>0</v>
      </c>
      <c r="C5" s="3">
        <v>0</v>
      </c>
      <c r="D5" s="22">
        <f>IF(C5&gt;0,B5/C5,0)</f>
        <v>0</v>
      </c>
      <c r="E5" s="26">
        <v>0</v>
      </c>
      <c r="G5" s="25"/>
      <c r="H5" s="2">
        <v>0</v>
      </c>
      <c r="I5" s="3">
        <v>0</v>
      </c>
      <c r="J5" s="22">
        <f>IF(I5&gt;0,H5/I5,0)</f>
        <v>0</v>
      </c>
      <c r="K5" s="26">
        <v>0</v>
      </c>
    </row>
    <row r="6" spans="1:11" x14ac:dyDescent="0.2">
      <c r="A6" s="25"/>
      <c r="B6" s="2">
        <v>0</v>
      </c>
      <c r="C6" s="3">
        <v>0</v>
      </c>
      <c r="D6" s="22">
        <f t="shared" ref="D6:D31" si="0">IF(C6&gt;0,B6/C6,0)</f>
        <v>0</v>
      </c>
      <c r="E6" s="26">
        <v>0</v>
      </c>
      <c r="G6" s="25"/>
      <c r="H6" s="2">
        <v>0</v>
      </c>
      <c r="I6" s="3">
        <v>0</v>
      </c>
      <c r="J6" s="22">
        <f t="shared" ref="J6:J31" si="1">IF(I6&gt;0,H6/I6,0)</f>
        <v>0</v>
      </c>
      <c r="K6" s="26">
        <v>0</v>
      </c>
    </row>
    <row r="7" spans="1:11" x14ac:dyDescent="0.2">
      <c r="A7" s="25"/>
      <c r="B7" s="2">
        <v>0</v>
      </c>
      <c r="C7" s="3">
        <v>0</v>
      </c>
      <c r="D7" s="22">
        <f t="shared" si="0"/>
        <v>0</v>
      </c>
      <c r="E7" s="26">
        <v>0</v>
      </c>
      <c r="G7" s="25"/>
      <c r="H7" s="2">
        <v>0</v>
      </c>
      <c r="I7" s="3">
        <v>0</v>
      </c>
      <c r="J7" s="22">
        <f t="shared" si="1"/>
        <v>0</v>
      </c>
      <c r="K7" s="26">
        <v>0</v>
      </c>
    </row>
    <row r="8" spans="1:11" x14ac:dyDescent="0.2">
      <c r="A8" s="25"/>
      <c r="B8" s="2">
        <v>0</v>
      </c>
      <c r="C8" s="3">
        <v>0</v>
      </c>
      <c r="D8" s="22">
        <f t="shared" si="0"/>
        <v>0</v>
      </c>
      <c r="E8" s="26">
        <v>0</v>
      </c>
      <c r="G8" s="25"/>
      <c r="H8" s="2">
        <v>0</v>
      </c>
      <c r="I8" s="3">
        <v>0</v>
      </c>
      <c r="J8" s="22">
        <f t="shared" si="1"/>
        <v>0</v>
      </c>
      <c r="K8" s="26">
        <v>0</v>
      </c>
    </row>
    <row r="9" spans="1:11" x14ac:dyDescent="0.2">
      <c r="A9" s="25"/>
      <c r="B9" s="2">
        <v>0</v>
      </c>
      <c r="C9" s="3">
        <v>0</v>
      </c>
      <c r="D9" s="22">
        <f t="shared" si="0"/>
        <v>0</v>
      </c>
      <c r="E9" s="26">
        <v>0</v>
      </c>
      <c r="G9" s="25"/>
      <c r="H9" s="2">
        <v>0</v>
      </c>
      <c r="I9" s="3">
        <v>0</v>
      </c>
      <c r="J9" s="22">
        <f t="shared" si="1"/>
        <v>0</v>
      </c>
      <c r="K9" s="26">
        <v>0</v>
      </c>
    </row>
    <row r="10" spans="1:11" x14ac:dyDescent="0.2">
      <c r="A10" s="25"/>
      <c r="B10" s="2">
        <v>0</v>
      </c>
      <c r="C10" s="3">
        <v>0</v>
      </c>
      <c r="D10" s="22">
        <f t="shared" si="0"/>
        <v>0</v>
      </c>
      <c r="E10" s="26">
        <v>0</v>
      </c>
      <c r="G10" s="25"/>
      <c r="H10" s="2">
        <v>0</v>
      </c>
      <c r="I10" s="3">
        <v>0</v>
      </c>
      <c r="J10" s="22">
        <f t="shared" si="1"/>
        <v>0</v>
      </c>
      <c r="K10" s="26">
        <v>0</v>
      </c>
    </row>
    <row r="11" spans="1:11" x14ac:dyDescent="0.2">
      <c r="A11" s="25"/>
      <c r="B11" s="2">
        <v>0</v>
      </c>
      <c r="C11" s="3">
        <v>0</v>
      </c>
      <c r="D11" s="22">
        <f t="shared" si="0"/>
        <v>0</v>
      </c>
      <c r="E11" s="26">
        <v>0</v>
      </c>
      <c r="G11" s="25"/>
      <c r="H11" s="2">
        <v>0</v>
      </c>
      <c r="I11" s="3">
        <v>0</v>
      </c>
      <c r="J11" s="22">
        <f t="shared" si="1"/>
        <v>0</v>
      </c>
      <c r="K11" s="26">
        <v>0</v>
      </c>
    </row>
    <row r="12" spans="1:11" x14ac:dyDescent="0.2">
      <c r="A12" s="25"/>
      <c r="B12" s="2">
        <v>0</v>
      </c>
      <c r="C12" s="3">
        <v>0</v>
      </c>
      <c r="D12" s="22">
        <f t="shared" si="0"/>
        <v>0</v>
      </c>
      <c r="E12" s="26">
        <v>0</v>
      </c>
      <c r="G12" s="25"/>
      <c r="H12" s="2">
        <v>0</v>
      </c>
      <c r="I12" s="3">
        <v>0</v>
      </c>
      <c r="J12" s="22">
        <f t="shared" si="1"/>
        <v>0</v>
      </c>
      <c r="K12" s="26">
        <v>0</v>
      </c>
    </row>
    <row r="13" spans="1:11" x14ac:dyDescent="0.2">
      <c r="A13" s="25"/>
      <c r="B13" s="2">
        <v>0</v>
      </c>
      <c r="C13" s="3">
        <v>0</v>
      </c>
      <c r="D13" s="22">
        <f t="shared" si="0"/>
        <v>0</v>
      </c>
      <c r="E13" s="26">
        <v>0</v>
      </c>
      <c r="G13" s="25"/>
      <c r="H13" s="2">
        <v>0</v>
      </c>
      <c r="I13" s="3">
        <v>0</v>
      </c>
      <c r="J13" s="22">
        <f t="shared" si="1"/>
        <v>0</v>
      </c>
      <c r="K13" s="26">
        <v>0</v>
      </c>
    </row>
    <row r="14" spans="1:11" x14ac:dyDescent="0.2">
      <c r="A14" s="25"/>
      <c r="B14" s="2">
        <v>0</v>
      </c>
      <c r="C14" s="3">
        <v>0</v>
      </c>
      <c r="D14" s="22">
        <f t="shared" si="0"/>
        <v>0</v>
      </c>
      <c r="E14" s="26">
        <v>0</v>
      </c>
      <c r="G14" s="25"/>
      <c r="H14" s="2">
        <v>0</v>
      </c>
      <c r="I14" s="3">
        <v>0</v>
      </c>
      <c r="J14" s="22">
        <f t="shared" si="1"/>
        <v>0</v>
      </c>
      <c r="K14" s="26">
        <v>0</v>
      </c>
    </row>
    <row r="15" spans="1:11" x14ac:dyDescent="0.2">
      <c r="A15" s="25"/>
      <c r="B15" s="2">
        <v>0</v>
      </c>
      <c r="C15" s="3">
        <v>0</v>
      </c>
      <c r="D15" s="22">
        <f t="shared" si="0"/>
        <v>0</v>
      </c>
      <c r="E15" s="26">
        <v>0</v>
      </c>
      <c r="G15" s="25"/>
      <c r="H15" s="2">
        <v>0</v>
      </c>
      <c r="I15" s="3">
        <v>0</v>
      </c>
      <c r="J15" s="22">
        <f t="shared" si="1"/>
        <v>0</v>
      </c>
      <c r="K15" s="26">
        <v>0</v>
      </c>
    </row>
    <row r="16" spans="1:11" x14ac:dyDescent="0.2">
      <c r="A16" s="25"/>
      <c r="B16" s="2">
        <v>0</v>
      </c>
      <c r="C16" s="3">
        <v>0</v>
      </c>
      <c r="D16" s="22">
        <f t="shared" si="0"/>
        <v>0</v>
      </c>
      <c r="E16" s="26">
        <v>0</v>
      </c>
      <c r="G16" s="25"/>
      <c r="H16" s="2">
        <v>0</v>
      </c>
      <c r="I16" s="3">
        <v>0</v>
      </c>
      <c r="J16" s="22">
        <f t="shared" si="1"/>
        <v>0</v>
      </c>
      <c r="K16" s="26">
        <v>0</v>
      </c>
    </row>
    <row r="17" spans="1:11" x14ac:dyDescent="0.2">
      <c r="A17" s="25"/>
      <c r="B17" s="2">
        <v>0</v>
      </c>
      <c r="C17" s="3">
        <v>0</v>
      </c>
      <c r="D17" s="22">
        <f t="shared" si="0"/>
        <v>0</v>
      </c>
      <c r="E17" s="26">
        <v>0</v>
      </c>
      <c r="G17" s="25"/>
      <c r="H17" s="2">
        <v>0</v>
      </c>
      <c r="I17" s="3">
        <v>0</v>
      </c>
      <c r="J17" s="22">
        <f t="shared" si="1"/>
        <v>0</v>
      </c>
      <c r="K17" s="26">
        <v>0</v>
      </c>
    </row>
    <row r="18" spans="1:11" x14ac:dyDescent="0.2">
      <c r="A18" s="25"/>
      <c r="B18" s="2">
        <v>0</v>
      </c>
      <c r="C18" s="3">
        <v>0</v>
      </c>
      <c r="D18" s="22">
        <f t="shared" si="0"/>
        <v>0</v>
      </c>
      <c r="E18" s="26">
        <v>0</v>
      </c>
      <c r="G18" s="25"/>
      <c r="H18" s="2">
        <v>0</v>
      </c>
      <c r="I18" s="3">
        <v>0</v>
      </c>
      <c r="J18" s="22">
        <f t="shared" si="1"/>
        <v>0</v>
      </c>
      <c r="K18" s="26">
        <v>0</v>
      </c>
    </row>
    <row r="19" spans="1:11" x14ac:dyDescent="0.2">
      <c r="A19" s="25"/>
      <c r="B19" s="2">
        <v>0</v>
      </c>
      <c r="C19" s="3">
        <v>0</v>
      </c>
      <c r="D19" s="22">
        <f t="shared" si="0"/>
        <v>0</v>
      </c>
      <c r="E19" s="26">
        <v>0</v>
      </c>
      <c r="G19" s="25"/>
      <c r="H19" s="2">
        <v>0</v>
      </c>
      <c r="I19" s="3">
        <v>0</v>
      </c>
      <c r="J19" s="22">
        <f t="shared" si="1"/>
        <v>0</v>
      </c>
      <c r="K19" s="26">
        <v>0</v>
      </c>
    </row>
    <row r="20" spans="1:11" x14ac:dyDescent="0.2">
      <c r="A20" s="25"/>
      <c r="B20" s="2">
        <v>0</v>
      </c>
      <c r="C20" s="3">
        <v>0</v>
      </c>
      <c r="D20" s="22">
        <f t="shared" si="0"/>
        <v>0</v>
      </c>
      <c r="E20" s="26">
        <v>0</v>
      </c>
      <c r="G20" s="25"/>
      <c r="H20" s="2">
        <v>0</v>
      </c>
      <c r="I20" s="3">
        <v>0</v>
      </c>
      <c r="J20" s="22">
        <f t="shared" si="1"/>
        <v>0</v>
      </c>
      <c r="K20" s="26">
        <v>0</v>
      </c>
    </row>
    <row r="21" spans="1:11" x14ac:dyDescent="0.2">
      <c r="A21" s="25"/>
      <c r="B21" s="2">
        <v>0</v>
      </c>
      <c r="C21" s="3">
        <v>0</v>
      </c>
      <c r="D21" s="22">
        <f t="shared" si="0"/>
        <v>0</v>
      </c>
      <c r="E21" s="26">
        <v>0</v>
      </c>
      <c r="G21" s="25"/>
      <c r="H21" s="2">
        <v>0</v>
      </c>
      <c r="I21" s="3">
        <v>0</v>
      </c>
      <c r="J21" s="22">
        <f t="shared" si="1"/>
        <v>0</v>
      </c>
      <c r="K21" s="26">
        <v>0</v>
      </c>
    </row>
    <row r="22" spans="1:11" x14ac:dyDescent="0.2">
      <c r="A22" s="25"/>
      <c r="B22" s="2">
        <v>0</v>
      </c>
      <c r="C22" s="3">
        <v>0</v>
      </c>
      <c r="D22" s="22">
        <f t="shared" si="0"/>
        <v>0</v>
      </c>
      <c r="E22" s="26">
        <v>0</v>
      </c>
      <c r="G22" s="25"/>
      <c r="H22" s="2">
        <v>0</v>
      </c>
      <c r="I22" s="3">
        <v>0</v>
      </c>
      <c r="J22" s="22">
        <f t="shared" si="1"/>
        <v>0</v>
      </c>
      <c r="K22" s="26">
        <v>0</v>
      </c>
    </row>
    <row r="23" spans="1:11" x14ac:dyDescent="0.2">
      <c r="A23" s="25"/>
      <c r="B23" s="2">
        <v>0</v>
      </c>
      <c r="C23" s="3">
        <v>0</v>
      </c>
      <c r="D23" s="22">
        <f t="shared" si="0"/>
        <v>0</v>
      </c>
      <c r="E23" s="26">
        <v>0</v>
      </c>
      <c r="G23" s="25"/>
      <c r="H23" s="2">
        <v>0</v>
      </c>
      <c r="I23" s="3">
        <v>0</v>
      </c>
      <c r="J23" s="22">
        <f t="shared" si="1"/>
        <v>0</v>
      </c>
      <c r="K23" s="26">
        <v>0</v>
      </c>
    </row>
    <row r="24" spans="1:11" x14ac:dyDescent="0.2">
      <c r="A24" s="25"/>
      <c r="B24" s="2">
        <v>0</v>
      </c>
      <c r="C24" s="3">
        <v>0</v>
      </c>
      <c r="D24" s="22">
        <f t="shared" si="0"/>
        <v>0</v>
      </c>
      <c r="E24" s="26">
        <v>0</v>
      </c>
      <c r="G24" s="25"/>
      <c r="H24" s="2">
        <v>0</v>
      </c>
      <c r="I24" s="3">
        <v>0</v>
      </c>
      <c r="J24" s="22">
        <f t="shared" si="1"/>
        <v>0</v>
      </c>
      <c r="K24" s="26">
        <v>0</v>
      </c>
    </row>
    <row r="25" spans="1:11" x14ac:dyDescent="0.2">
      <c r="A25" s="25"/>
      <c r="B25" s="2">
        <v>0</v>
      </c>
      <c r="C25" s="3">
        <v>0</v>
      </c>
      <c r="D25" s="22">
        <f t="shared" si="0"/>
        <v>0</v>
      </c>
      <c r="E25" s="26">
        <v>0</v>
      </c>
      <c r="G25" s="25"/>
      <c r="H25" s="2">
        <v>0</v>
      </c>
      <c r="I25" s="3">
        <v>0</v>
      </c>
      <c r="J25" s="22">
        <f t="shared" si="1"/>
        <v>0</v>
      </c>
      <c r="K25" s="26">
        <v>0</v>
      </c>
    </row>
    <row r="26" spans="1:11" x14ac:dyDescent="0.2">
      <c r="A26" s="25"/>
      <c r="B26" s="2">
        <v>0</v>
      </c>
      <c r="C26" s="3">
        <v>0</v>
      </c>
      <c r="D26" s="22">
        <f t="shared" si="0"/>
        <v>0</v>
      </c>
      <c r="E26" s="26">
        <v>0</v>
      </c>
      <c r="G26" s="25"/>
      <c r="H26" s="2">
        <v>0</v>
      </c>
      <c r="I26" s="3">
        <v>0</v>
      </c>
      <c r="J26" s="22">
        <f t="shared" si="1"/>
        <v>0</v>
      </c>
      <c r="K26" s="26">
        <v>0</v>
      </c>
    </row>
    <row r="27" spans="1:11" x14ac:dyDescent="0.2">
      <c r="A27" s="25"/>
      <c r="B27" s="2">
        <v>0</v>
      </c>
      <c r="C27" s="3">
        <v>0</v>
      </c>
      <c r="D27" s="22">
        <f t="shared" si="0"/>
        <v>0</v>
      </c>
      <c r="E27" s="26">
        <v>0</v>
      </c>
      <c r="G27" s="25"/>
      <c r="H27" s="2">
        <v>0</v>
      </c>
      <c r="I27" s="3">
        <v>0</v>
      </c>
      <c r="J27" s="22">
        <f t="shared" si="1"/>
        <v>0</v>
      </c>
      <c r="K27" s="26">
        <v>0</v>
      </c>
    </row>
    <row r="28" spans="1:11" x14ac:dyDescent="0.2">
      <c r="A28" s="25"/>
      <c r="B28" s="2">
        <v>0</v>
      </c>
      <c r="C28" s="3">
        <v>0</v>
      </c>
      <c r="D28" s="22">
        <f t="shared" si="0"/>
        <v>0</v>
      </c>
      <c r="E28" s="26">
        <v>0</v>
      </c>
      <c r="G28" s="25"/>
      <c r="H28" s="2">
        <v>0</v>
      </c>
      <c r="I28" s="3">
        <v>0</v>
      </c>
      <c r="J28" s="22">
        <f t="shared" si="1"/>
        <v>0</v>
      </c>
      <c r="K28" s="26">
        <v>0</v>
      </c>
    </row>
    <row r="29" spans="1:11" x14ac:dyDescent="0.2">
      <c r="A29" s="25"/>
      <c r="B29" s="2">
        <v>0</v>
      </c>
      <c r="C29" s="3">
        <v>0</v>
      </c>
      <c r="D29" s="22">
        <f t="shared" si="0"/>
        <v>0</v>
      </c>
      <c r="E29" s="26">
        <v>0</v>
      </c>
      <c r="G29" s="25"/>
      <c r="H29" s="2">
        <v>0</v>
      </c>
      <c r="I29" s="3">
        <v>0</v>
      </c>
      <c r="J29" s="22">
        <f t="shared" si="1"/>
        <v>0</v>
      </c>
      <c r="K29" s="26">
        <v>0</v>
      </c>
    </row>
    <row r="30" spans="1:11" x14ac:dyDescent="0.2">
      <c r="A30" s="25"/>
      <c r="B30" s="2">
        <v>0</v>
      </c>
      <c r="C30" s="3">
        <v>0</v>
      </c>
      <c r="D30" s="22">
        <f t="shared" si="0"/>
        <v>0</v>
      </c>
      <c r="E30" s="26">
        <v>0</v>
      </c>
      <c r="G30" s="25"/>
      <c r="H30" s="2">
        <v>0</v>
      </c>
      <c r="I30" s="3">
        <v>0</v>
      </c>
      <c r="J30" s="22">
        <f t="shared" si="1"/>
        <v>0</v>
      </c>
      <c r="K30" s="26">
        <v>0</v>
      </c>
    </row>
    <row r="31" spans="1:11" x14ac:dyDescent="0.2">
      <c r="A31" s="25"/>
      <c r="B31" s="2">
        <v>0</v>
      </c>
      <c r="C31" s="3">
        <v>0</v>
      </c>
      <c r="D31" s="22">
        <f t="shared" si="0"/>
        <v>0</v>
      </c>
      <c r="E31" s="26">
        <v>0</v>
      </c>
      <c r="G31" s="25"/>
      <c r="H31" s="2">
        <v>0</v>
      </c>
      <c r="I31" s="3">
        <v>0</v>
      </c>
      <c r="J31" s="22">
        <f t="shared" si="1"/>
        <v>0</v>
      </c>
      <c r="K31" s="26">
        <v>0</v>
      </c>
    </row>
    <row r="32" spans="1:11" ht="13.5" thickBot="1" x14ac:dyDescent="0.25">
      <c r="A32" s="495"/>
      <c r="B32" s="699">
        <f>SUM(B5:B31)</f>
        <v>0</v>
      </c>
      <c r="C32" s="496">
        <f>SUM(C5:C31)</f>
        <v>0</v>
      </c>
      <c r="D32" s="46">
        <f>(IF(C32&gt;0,B32/C32,0))</f>
        <v>0</v>
      </c>
      <c r="E32" s="47">
        <f>SUM(E5:E31)</f>
        <v>0</v>
      </c>
      <c r="G32" s="495"/>
      <c r="H32" s="699">
        <f>SUM(H5:H31)</f>
        <v>0</v>
      </c>
      <c r="I32" s="496">
        <f>SUM(I5:I31)</f>
        <v>0</v>
      </c>
      <c r="J32" s="46">
        <f>(IF(I32&gt;0,H32/I32,0))</f>
        <v>0</v>
      </c>
      <c r="K32" s="47">
        <f>SUM(K5:K31)</f>
        <v>0</v>
      </c>
    </row>
    <row r="35" spans="1:11" ht="13.5" thickBot="1" x14ac:dyDescent="0.25"/>
    <row r="36" spans="1:11" ht="18" x14ac:dyDescent="0.25">
      <c r="A36" s="1071" t="str">
        <f>budget!K6</f>
        <v>Cur. #3</v>
      </c>
      <c r="B36" s="1072"/>
      <c r="C36" s="1072"/>
      <c r="D36" s="1072"/>
      <c r="E36" s="1073"/>
      <c r="G36" s="1071" t="str">
        <f>budget!M6</f>
        <v>Cur. #4</v>
      </c>
      <c r="H36" s="1072"/>
      <c r="I36" s="1072"/>
      <c r="J36" s="1072"/>
      <c r="K36" s="1073"/>
    </row>
    <row r="37" spans="1:11" ht="38.25" x14ac:dyDescent="0.2">
      <c r="A37" s="23" t="s">
        <v>28</v>
      </c>
      <c r="B37" s="21" t="s">
        <v>106</v>
      </c>
      <c r="C37" s="21" t="s">
        <v>107</v>
      </c>
      <c r="D37" s="21" t="s">
        <v>108</v>
      </c>
      <c r="E37" s="24" t="s">
        <v>109</v>
      </c>
      <c r="G37" s="23" t="s">
        <v>28</v>
      </c>
      <c r="H37" s="21" t="s">
        <v>106</v>
      </c>
      <c r="I37" s="21" t="s">
        <v>107</v>
      </c>
      <c r="J37" s="21" t="s">
        <v>108</v>
      </c>
      <c r="K37" s="24" t="s">
        <v>109</v>
      </c>
    </row>
    <row r="38" spans="1:11" x14ac:dyDescent="0.2">
      <c r="A38" s="25"/>
      <c r="B38" s="2">
        <v>0</v>
      </c>
      <c r="C38" s="3">
        <v>0</v>
      </c>
      <c r="D38" s="22">
        <f>IF(C38&gt;0,B38/C38,0)</f>
        <v>0</v>
      </c>
      <c r="E38" s="26">
        <v>0</v>
      </c>
      <c r="G38" s="7"/>
      <c r="H38" s="2">
        <v>0</v>
      </c>
      <c r="I38" s="3">
        <v>0</v>
      </c>
      <c r="J38" s="22">
        <f>IF(I38&gt;0,H38/I38,0)</f>
        <v>0</v>
      </c>
      <c r="K38" s="26">
        <v>0</v>
      </c>
    </row>
    <row r="39" spans="1:11" x14ac:dyDescent="0.2">
      <c r="A39" s="25"/>
      <c r="B39" s="2">
        <v>0</v>
      </c>
      <c r="C39" s="3">
        <v>0</v>
      </c>
      <c r="D39" s="22">
        <f t="shared" ref="D39:D64" si="2">IF(C39&gt;0,B39/C39,0)</f>
        <v>0</v>
      </c>
      <c r="E39" s="26">
        <v>0</v>
      </c>
      <c r="G39" s="25"/>
      <c r="H39" s="2">
        <v>0</v>
      </c>
      <c r="I39" s="3">
        <v>0</v>
      </c>
      <c r="J39" s="22">
        <f t="shared" ref="J39:J64" si="3">IF(I39&gt;0,H39/I39,0)</f>
        <v>0</v>
      </c>
      <c r="K39" s="26">
        <v>0</v>
      </c>
    </row>
    <row r="40" spans="1:11" x14ac:dyDescent="0.2">
      <c r="A40" s="25"/>
      <c r="B40" s="2">
        <v>0</v>
      </c>
      <c r="C40" s="3">
        <v>0</v>
      </c>
      <c r="D40" s="22">
        <f t="shared" si="2"/>
        <v>0</v>
      </c>
      <c r="E40" s="26">
        <v>0</v>
      </c>
      <c r="G40" s="25"/>
      <c r="H40" s="2">
        <v>0</v>
      </c>
      <c r="I40" s="3">
        <v>0</v>
      </c>
      <c r="J40" s="22">
        <f t="shared" si="3"/>
        <v>0</v>
      </c>
      <c r="K40" s="26">
        <v>0</v>
      </c>
    </row>
    <row r="41" spans="1:11" x14ac:dyDescent="0.2">
      <c r="A41" s="25"/>
      <c r="B41" s="2">
        <v>0</v>
      </c>
      <c r="C41" s="3">
        <v>0</v>
      </c>
      <c r="D41" s="22">
        <f t="shared" si="2"/>
        <v>0</v>
      </c>
      <c r="E41" s="26">
        <v>0</v>
      </c>
      <c r="G41" s="25"/>
      <c r="H41" s="2">
        <v>0</v>
      </c>
      <c r="I41" s="3">
        <v>0</v>
      </c>
      <c r="J41" s="22">
        <f t="shared" si="3"/>
        <v>0</v>
      </c>
      <c r="K41" s="26">
        <v>0</v>
      </c>
    </row>
    <row r="42" spans="1:11" x14ac:dyDescent="0.2">
      <c r="A42" s="25"/>
      <c r="B42" s="2">
        <v>0</v>
      </c>
      <c r="C42" s="3">
        <v>0</v>
      </c>
      <c r="D42" s="22">
        <f t="shared" si="2"/>
        <v>0</v>
      </c>
      <c r="E42" s="26">
        <v>0</v>
      </c>
      <c r="G42" s="25"/>
      <c r="H42" s="2">
        <v>0</v>
      </c>
      <c r="I42" s="3">
        <v>0</v>
      </c>
      <c r="J42" s="22">
        <f t="shared" si="3"/>
        <v>0</v>
      </c>
      <c r="K42" s="26">
        <v>0</v>
      </c>
    </row>
    <row r="43" spans="1:11" x14ac:dyDescent="0.2">
      <c r="A43" s="25"/>
      <c r="B43" s="2">
        <v>0</v>
      </c>
      <c r="C43" s="3">
        <v>0</v>
      </c>
      <c r="D43" s="22">
        <f t="shared" si="2"/>
        <v>0</v>
      </c>
      <c r="E43" s="26">
        <v>0</v>
      </c>
      <c r="G43" s="25"/>
      <c r="H43" s="2">
        <v>0</v>
      </c>
      <c r="I43" s="3">
        <v>0</v>
      </c>
      <c r="J43" s="22">
        <f t="shared" si="3"/>
        <v>0</v>
      </c>
      <c r="K43" s="26">
        <v>0</v>
      </c>
    </row>
    <row r="44" spans="1:11" x14ac:dyDescent="0.2">
      <c r="A44" s="25"/>
      <c r="B44" s="2">
        <v>0</v>
      </c>
      <c r="C44" s="3">
        <v>0</v>
      </c>
      <c r="D44" s="22">
        <f t="shared" si="2"/>
        <v>0</v>
      </c>
      <c r="E44" s="26">
        <v>0</v>
      </c>
      <c r="G44" s="25"/>
      <c r="H44" s="2">
        <v>0</v>
      </c>
      <c r="I44" s="3">
        <v>0</v>
      </c>
      <c r="J44" s="22">
        <f t="shared" si="3"/>
        <v>0</v>
      </c>
      <c r="K44" s="26">
        <v>0</v>
      </c>
    </row>
    <row r="45" spans="1:11" x14ac:dyDescent="0.2">
      <c r="A45" s="25"/>
      <c r="B45" s="2">
        <v>0</v>
      </c>
      <c r="C45" s="3">
        <v>0</v>
      </c>
      <c r="D45" s="22">
        <f t="shared" si="2"/>
        <v>0</v>
      </c>
      <c r="E45" s="26">
        <v>0</v>
      </c>
      <c r="G45" s="25"/>
      <c r="H45" s="2">
        <v>0</v>
      </c>
      <c r="I45" s="3">
        <v>0</v>
      </c>
      <c r="J45" s="22">
        <f t="shared" si="3"/>
        <v>0</v>
      </c>
      <c r="K45" s="26">
        <v>0</v>
      </c>
    </row>
    <row r="46" spans="1:11" x14ac:dyDescent="0.2">
      <c r="A46" s="25"/>
      <c r="B46" s="2">
        <v>0</v>
      </c>
      <c r="C46" s="3">
        <v>0</v>
      </c>
      <c r="D46" s="22">
        <f t="shared" si="2"/>
        <v>0</v>
      </c>
      <c r="E46" s="26">
        <v>0</v>
      </c>
      <c r="G46" s="25"/>
      <c r="H46" s="2">
        <v>0</v>
      </c>
      <c r="I46" s="3">
        <v>0</v>
      </c>
      <c r="J46" s="22">
        <f t="shared" si="3"/>
        <v>0</v>
      </c>
      <c r="K46" s="26">
        <v>0</v>
      </c>
    </row>
    <row r="47" spans="1:11" x14ac:dyDescent="0.2">
      <c r="A47" s="25"/>
      <c r="B47" s="2">
        <v>0</v>
      </c>
      <c r="C47" s="3">
        <v>0</v>
      </c>
      <c r="D47" s="22">
        <f t="shared" si="2"/>
        <v>0</v>
      </c>
      <c r="E47" s="26">
        <v>0</v>
      </c>
      <c r="G47" s="25"/>
      <c r="H47" s="2">
        <v>0</v>
      </c>
      <c r="I47" s="3">
        <v>0</v>
      </c>
      <c r="J47" s="22">
        <f t="shared" si="3"/>
        <v>0</v>
      </c>
      <c r="K47" s="26">
        <v>0</v>
      </c>
    </row>
    <row r="48" spans="1:11" x14ac:dyDescent="0.2">
      <c r="A48" s="25"/>
      <c r="B48" s="2">
        <v>0</v>
      </c>
      <c r="C48" s="3">
        <v>0</v>
      </c>
      <c r="D48" s="22">
        <f t="shared" si="2"/>
        <v>0</v>
      </c>
      <c r="E48" s="26">
        <v>0</v>
      </c>
      <c r="G48" s="25"/>
      <c r="H48" s="2">
        <v>0</v>
      </c>
      <c r="I48" s="3">
        <v>0</v>
      </c>
      <c r="J48" s="22">
        <f t="shared" si="3"/>
        <v>0</v>
      </c>
      <c r="K48" s="26">
        <v>0</v>
      </c>
    </row>
    <row r="49" spans="1:11" x14ac:dyDescent="0.2">
      <c r="A49" s="25"/>
      <c r="B49" s="2">
        <v>0</v>
      </c>
      <c r="C49" s="3">
        <v>0</v>
      </c>
      <c r="D49" s="22">
        <f t="shared" si="2"/>
        <v>0</v>
      </c>
      <c r="E49" s="26">
        <v>0</v>
      </c>
      <c r="G49" s="25"/>
      <c r="H49" s="2">
        <v>0</v>
      </c>
      <c r="I49" s="3">
        <v>0</v>
      </c>
      <c r="J49" s="22">
        <f t="shared" si="3"/>
        <v>0</v>
      </c>
      <c r="K49" s="26">
        <v>0</v>
      </c>
    </row>
    <row r="50" spans="1:11" x14ac:dyDescent="0.2">
      <c r="A50" s="25"/>
      <c r="B50" s="2">
        <v>0</v>
      </c>
      <c r="C50" s="3">
        <v>0</v>
      </c>
      <c r="D50" s="22">
        <f t="shared" si="2"/>
        <v>0</v>
      </c>
      <c r="E50" s="26">
        <v>0</v>
      </c>
      <c r="G50" s="25"/>
      <c r="H50" s="2">
        <v>0</v>
      </c>
      <c r="I50" s="3">
        <v>0</v>
      </c>
      <c r="J50" s="22">
        <f t="shared" si="3"/>
        <v>0</v>
      </c>
      <c r="K50" s="26">
        <v>0</v>
      </c>
    </row>
    <row r="51" spans="1:11" x14ac:dyDescent="0.2">
      <c r="A51" s="25"/>
      <c r="B51" s="2">
        <v>0</v>
      </c>
      <c r="C51" s="3">
        <v>0</v>
      </c>
      <c r="D51" s="22">
        <f t="shared" si="2"/>
        <v>0</v>
      </c>
      <c r="E51" s="26">
        <v>0</v>
      </c>
      <c r="G51" s="25"/>
      <c r="H51" s="2">
        <v>0</v>
      </c>
      <c r="I51" s="3">
        <v>0</v>
      </c>
      <c r="J51" s="22">
        <f t="shared" si="3"/>
        <v>0</v>
      </c>
      <c r="K51" s="26">
        <v>0</v>
      </c>
    </row>
    <row r="52" spans="1:11" x14ac:dyDescent="0.2">
      <c r="A52" s="25"/>
      <c r="B52" s="2">
        <v>0</v>
      </c>
      <c r="C52" s="3">
        <v>0</v>
      </c>
      <c r="D52" s="22">
        <f t="shared" si="2"/>
        <v>0</v>
      </c>
      <c r="E52" s="26">
        <v>0</v>
      </c>
      <c r="G52" s="25"/>
      <c r="H52" s="2">
        <v>0</v>
      </c>
      <c r="I52" s="3">
        <v>0</v>
      </c>
      <c r="J52" s="22">
        <f t="shared" si="3"/>
        <v>0</v>
      </c>
      <c r="K52" s="26">
        <v>0</v>
      </c>
    </row>
    <row r="53" spans="1:11" x14ac:dyDescent="0.2">
      <c r="A53" s="25"/>
      <c r="B53" s="2">
        <v>0</v>
      </c>
      <c r="C53" s="3">
        <v>0</v>
      </c>
      <c r="D53" s="22">
        <f t="shared" si="2"/>
        <v>0</v>
      </c>
      <c r="E53" s="26">
        <v>0</v>
      </c>
      <c r="G53" s="25"/>
      <c r="H53" s="2">
        <v>0</v>
      </c>
      <c r="I53" s="3">
        <v>0</v>
      </c>
      <c r="J53" s="22">
        <f t="shared" si="3"/>
        <v>0</v>
      </c>
      <c r="K53" s="26">
        <v>0</v>
      </c>
    </row>
    <row r="54" spans="1:11" x14ac:dyDescent="0.2">
      <c r="A54" s="25"/>
      <c r="B54" s="2">
        <v>0</v>
      </c>
      <c r="C54" s="3">
        <v>0</v>
      </c>
      <c r="D54" s="22">
        <f t="shared" si="2"/>
        <v>0</v>
      </c>
      <c r="E54" s="26">
        <v>0</v>
      </c>
      <c r="G54" s="25"/>
      <c r="H54" s="2">
        <v>0</v>
      </c>
      <c r="I54" s="3">
        <v>0</v>
      </c>
      <c r="J54" s="22">
        <f t="shared" si="3"/>
        <v>0</v>
      </c>
      <c r="K54" s="26">
        <v>0</v>
      </c>
    </row>
    <row r="55" spans="1:11" x14ac:dyDescent="0.2">
      <c r="A55" s="25"/>
      <c r="B55" s="2">
        <v>0</v>
      </c>
      <c r="C55" s="3">
        <v>0</v>
      </c>
      <c r="D55" s="22">
        <f t="shared" si="2"/>
        <v>0</v>
      </c>
      <c r="E55" s="26">
        <v>0</v>
      </c>
      <c r="G55" s="25"/>
      <c r="H55" s="2">
        <v>0</v>
      </c>
      <c r="I55" s="3">
        <v>0</v>
      </c>
      <c r="J55" s="22">
        <f t="shared" si="3"/>
        <v>0</v>
      </c>
      <c r="K55" s="26">
        <v>0</v>
      </c>
    </row>
    <row r="56" spans="1:11" x14ac:dyDescent="0.2">
      <c r="A56" s="25"/>
      <c r="B56" s="2">
        <v>0</v>
      </c>
      <c r="C56" s="3">
        <v>0</v>
      </c>
      <c r="D56" s="22">
        <f t="shared" si="2"/>
        <v>0</v>
      </c>
      <c r="E56" s="26">
        <v>0</v>
      </c>
      <c r="G56" s="25"/>
      <c r="H56" s="2">
        <v>0</v>
      </c>
      <c r="I56" s="3">
        <v>0</v>
      </c>
      <c r="J56" s="22">
        <f t="shared" si="3"/>
        <v>0</v>
      </c>
      <c r="K56" s="26">
        <v>0</v>
      </c>
    </row>
    <row r="57" spans="1:11" x14ac:dyDescent="0.2">
      <c r="A57" s="25"/>
      <c r="B57" s="2">
        <v>0</v>
      </c>
      <c r="C57" s="3">
        <v>0</v>
      </c>
      <c r="D57" s="22">
        <f t="shared" si="2"/>
        <v>0</v>
      </c>
      <c r="E57" s="26">
        <v>0</v>
      </c>
      <c r="G57" s="25"/>
      <c r="H57" s="2">
        <v>0</v>
      </c>
      <c r="I57" s="3">
        <v>0</v>
      </c>
      <c r="J57" s="22">
        <f t="shared" si="3"/>
        <v>0</v>
      </c>
      <c r="K57" s="26">
        <v>0</v>
      </c>
    </row>
    <row r="58" spans="1:11" x14ac:dyDescent="0.2">
      <c r="A58" s="25"/>
      <c r="B58" s="2">
        <v>0</v>
      </c>
      <c r="C58" s="3">
        <v>0</v>
      </c>
      <c r="D58" s="22">
        <f t="shared" si="2"/>
        <v>0</v>
      </c>
      <c r="E58" s="26">
        <v>0</v>
      </c>
      <c r="G58" s="25"/>
      <c r="H58" s="2">
        <v>0</v>
      </c>
      <c r="I58" s="3">
        <v>0</v>
      </c>
      <c r="J58" s="22">
        <f t="shared" si="3"/>
        <v>0</v>
      </c>
      <c r="K58" s="26">
        <v>0</v>
      </c>
    </row>
    <row r="59" spans="1:11" x14ac:dyDescent="0.2">
      <c r="A59" s="25"/>
      <c r="B59" s="2">
        <v>0</v>
      </c>
      <c r="C59" s="3">
        <v>0</v>
      </c>
      <c r="D59" s="22">
        <f t="shared" si="2"/>
        <v>0</v>
      </c>
      <c r="E59" s="26">
        <v>0</v>
      </c>
      <c r="G59" s="25"/>
      <c r="H59" s="2">
        <v>0</v>
      </c>
      <c r="I59" s="3">
        <v>0</v>
      </c>
      <c r="J59" s="22">
        <f t="shared" si="3"/>
        <v>0</v>
      </c>
      <c r="K59" s="26">
        <v>0</v>
      </c>
    </row>
    <row r="60" spans="1:11" x14ac:dyDescent="0.2">
      <c r="A60" s="25"/>
      <c r="B60" s="2">
        <v>0</v>
      </c>
      <c r="C60" s="3">
        <v>0</v>
      </c>
      <c r="D60" s="22">
        <f t="shared" si="2"/>
        <v>0</v>
      </c>
      <c r="E60" s="26">
        <v>0</v>
      </c>
      <c r="G60" s="25"/>
      <c r="H60" s="2">
        <v>0</v>
      </c>
      <c r="I60" s="3">
        <v>0</v>
      </c>
      <c r="J60" s="22">
        <f t="shared" si="3"/>
        <v>0</v>
      </c>
      <c r="K60" s="26">
        <v>0</v>
      </c>
    </row>
    <row r="61" spans="1:11" x14ac:dyDescent="0.2">
      <c r="A61" s="25"/>
      <c r="B61" s="2">
        <v>0</v>
      </c>
      <c r="C61" s="3">
        <v>0</v>
      </c>
      <c r="D61" s="22">
        <f t="shared" si="2"/>
        <v>0</v>
      </c>
      <c r="E61" s="26">
        <v>0</v>
      </c>
      <c r="G61" s="25"/>
      <c r="H61" s="2">
        <v>0</v>
      </c>
      <c r="I61" s="3">
        <v>0</v>
      </c>
      <c r="J61" s="22">
        <f t="shared" si="3"/>
        <v>0</v>
      </c>
      <c r="K61" s="26">
        <v>0</v>
      </c>
    </row>
    <row r="62" spans="1:11" x14ac:dyDescent="0.2">
      <c r="A62" s="25"/>
      <c r="B62" s="2">
        <v>0</v>
      </c>
      <c r="C62" s="3">
        <v>0</v>
      </c>
      <c r="D62" s="22">
        <f t="shared" si="2"/>
        <v>0</v>
      </c>
      <c r="E62" s="26">
        <v>0</v>
      </c>
      <c r="G62" s="25"/>
      <c r="H62" s="2">
        <v>0</v>
      </c>
      <c r="I62" s="3">
        <v>0</v>
      </c>
      <c r="J62" s="22">
        <f t="shared" si="3"/>
        <v>0</v>
      </c>
      <c r="K62" s="26">
        <v>0</v>
      </c>
    </row>
    <row r="63" spans="1:11" x14ac:dyDescent="0.2">
      <c r="A63" s="25"/>
      <c r="B63" s="2">
        <v>0</v>
      </c>
      <c r="C63" s="3">
        <v>0</v>
      </c>
      <c r="D63" s="22">
        <f t="shared" si="2"/>
        <v>0</v>
      </c>
      <c r="E63" s="26">
        <v>0</v>
      </c>
      <c r="G63" s="25"/>
      <c r="H63" s="2">
        <v>0</v>
      </c>
      <c r="I63" s="3">
        <v>0</v>
      </c>
      <c r="J63" s="22">
        <f t="shared" si="3"/>
        <v>0</v>
      </c>
      <c r="K63" s="26">
        <v>0</v>
      </c>
    </row>
    <row r="64" spans="1:11" x14ac:dyDescent="0.2">
      <c r="A64" s="25"/>
      <c r="B64" s="2">
        <v>0</v>
      </c>
      <c r="C64" s="3">
        <v>0</v>
      </c>
      <c r="D64" s="22">
        <f t="shared" si="2"/>
        <v>0</v>
      </c>
      <c r="E64" s="26">
        <v>0</v>
      </c>
      <c r="G64" s="25"/>
      <c r="H64" s="2">
        <v>0</v>
      </c>
      <c r="I64" s="3">
        <v>0</v>
      </c>
      <c r="J64" s="22">
        <f t="shared" si="3"/>
        <v>0</v>
      </c>
      <c r="K64" s="26">
        <v>0</v>
      </c>
    </row>
    <row r="65" spans="1:11" ht="13.5" thickBot="1" x14ac:dyDescent="0.25">
      <c r="A65" s="495"/>
      <c r="B65" s="699">
        <f>SUM(B38:B64)</f>
        <v>0</v>
      </c>
      <c r="C65" s="496">
        <f>SUM(C38:C64)</f>
        <v>0</v>
      </c>
      <c r="D65" s="46">
        <f>(IF(C65&gt;0,B65/C65,0))</f>
        <v>0</v>
      </c>
      <c r="E65" s="47">
        <f>SUM(E38:E64)</f>
        <v>0</v>
      </c>
      <c r="G65" s="495"/>
      <c r="H65" s="699">
        <f>SUM(H38:H64)</f>
        <v>0</v>
      </c>
      <c r="I65" s="496">
        <f>SUM(I38:I64)</f>
        <v>0</v>
      </c>
      <c r="J65" s="46">
        <f>(IF(I65&gt;0,H65/I65,0))</f>
        <v>0</v>
      </c>
      <c r="K65" s="47">
        <f>SUM(K38:K64)</f>
        <v>0</v>
      </c>
    </row>
  </sheetData>
  <mergeCells count="4">
    <mergeCell ref="A3:E3"/>
    <mergeCell ref="G3:K3"/>
    <mergeCell ref="A36:E36"/>
    <mergeCell ref="G36:K36"/>
  </mergeCells>
  <pageMargins left="0.7" right="0.7" top="0.75" bottom="0.75" header="0.3" footer="0.3"/>
  <pageSetup scale="7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4953DD737F954DAD70E7FE40C8CC12" ma:contentTypeVersion="0" ma:contentTypeDescription="Create a new document." ma:contentTypeScope="" ma:versionID="a10837505a4fe0ed3890f8f9e66fe0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FA2F106-63BE-4713-86EB-F433CBF6E8E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E74F65C-15CD-4806-B697-A41DBBB31D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10E1FB5-57C8-4A6D-A3D8-1593A7FE2B99}">
  <ds:schemaRefs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general instructions</vt:lpstr>
      <vt:lpstr>budget</vt:lpstr>
      <vt:lpstr>cash advance</vt:lpstr>
      <vt:lpstr>easy bal sheet - fac #1</vt:lpstr>
      <vt:lpstr>exch rate tool - fac #1</vt:lpstr>
      <vt:lpstr>easy bal sheet - fac #2</vt:lpstr>
      <vt:lpstr>exch rate tool - fac #2</vt:lpstr>
      <vt:lpstr>easy bal sheet - fac #3</vt:lpstr>
      <vt:lpstr>exch rate tool - fac #3</vt:lpstr>
      <vt:lpstr>tip log</vt:lpstr>
      <vt:lpstr>taxi log</vt:lpstr>
      <vt:lpstr>hospitality log</vt:lpstr>
      <vt:lpstr>budget!Print_Area</vt:lpstr>
      <vt:lpstr>budget!Print_Titles</vt:lpstr>
    </vt:vector>
  </TitlesOfParts>
  <Company>University of Delaware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dhenker</dc:creator>
  <cp:lastModifiedBy>Windows User</cp:lastModifiedBy>
  <cp:lastPrinted>2017-06-16T15:26:48Z</cp:lastPrinted>
  <dcterms:created xsi:type="dcterms:W3CDTF">2009-03-10T13:02:03Z</dcterms:created>
  <dcterms:modified xsi:type="dcterms:W3CDTF">2017-11-03T18:02:02Z</dcterms:modified>
</cp:coreProperties>
</file>